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ovo2\uzytkownicy$\j.zak\Pulpit\Pulpit 2018\standaryzacja na www Arkusze ryzyka\EP\"/>
    </mc:Choice>
  </mc:AlternateContent>
  <bookViews>
    <workbookView xWindow="8055" yWindow="3240" windowWidth="14940" windowHeight="9150"/>
  </bookViews>
  <sheets>
    <sheet name="Praktyka pielęgniarek i położny" sheetId="9" r:id="rId1"/>
    <sheet name="prawo" sheetId="10" r:id="rId2"/>
  </sheets>
  <calcPr calcId="162913"/>
</workbook>
</file>

<file path=xl/calcChain.xml><?xml version="1.0" encoding="utf-8"?>
<calcChain xmlns="http://schemas.openxmlformats.org/spreadsheetml/2006/main">
  <c r="F122" i="9" l="1"/>
  <c r="F121" i="9"/>
  <c r="F120" i="9"/>
  <c r="F119" i="9"/>
  <c r="F118" i="9"/>
  <c r="F117" i="9"/>
  <c r="F116" i="9"/>
  <c r="F115" i="9"/>
  <c r="F114" i="9"/>
  <c r="F113" i="9"/>
  <c r="F112" i="9"/>
  <c r="F111" i="9"/>
  <c r="F106" i="9"/>
  <c r="F105" i="9"/>
  <c r="F104" i="9"/>
  <c r="F103" i="9"/>
  <c r="F102" i="9"/>
  <c r="F101" i="9"/>
  <c r="F100" i="9"/>
  <c r="F94" i="9"/>
  <c r="F93" i="9"/>
  <c r="F88" i="9"/>
  <c r="F87" i="9"/>
  <c r="F82" i="9"/>
  <c r="F81" i="9"/>
  <c r="F80" i="9"/>
  <c r="F79" i="9"/>
  <c r="F78" i="9"/>
  <c r="F77" i="9"/>
  <c r="F76" i="9"/>
  <c r="F75" i="9"/>
  <c r="F74" i="9"/>
  <c r="F73" i="9"/>
  <c r="F68" i="9"/>
  <c r="F67" i="9"/>
  <c r="F66" i="9"/>
  <c r="F65" i="9"/>
  <c r="F64" i="9"/>
  <c r="F63" i="9"/>
  <c r="F62" i="9"/>
  <c r="F61" i="9"/>
  <c r="F55" i="9"/>
  <c r="F54" i="9"/>
  <c r="F49" i="9"/>
  <c r="F48" i="9"/>
  <c r="F47" i="9"/>
  <c r="F46" i="9"/>
  <c r="F45" i="9"/>
  <c r="F44" i="9"/>
  <c r="F43" i="9"/>
  <c r="F42" i="9"/>
  <c r="F37" i="9"/>
  <c r="F36" i="9"/>
  <c r="F35" i="9"/>
  <c r="F34" i="9"/>
  <c r="F33" i="9"/>
  <c r="F32" i="9"/>
  <c r="F31" i="9"/>
  <c r="F26" i="9"/>
  <c r="F20" i="9"/>
  <c r="F19" i="9"/>
  <c r="F13" i="9"/>
  <c r="F12" i="9"/>
  <c r="F11" i="9"/>
  <c r="F10" i="9"/>
  <c r="F9" i="9"/>
  <c r="F8" i="9"/>
  <c r="F7" i="9"/>
  <c r="F6" i="9"/>
  <c r="F5" i="9"/>
  <c r="F130" i="9"/>
  <c r="F129" i="9"/>
  <c r="F124" i="9"/>
  <c r="F123" i="9"/>
  <c r="K130" i="9"/>
  <c r="K101" i="9"/>
  <c r="K102" i="9"/>
  <c r="K103" i="9"/>
  <c r="K104" i="9"/>
  <c r="K105" i="9"/>
  <c r="K106" i="9"/>
  <c r="K100" i="9"/>
  <c r="K94" i="9"/>
  <c r="K93" i="9"/>
  <c r="K88" i="9"/>
  <c r="K87" i="9"/>
  <c r="K74" i="9"/>
  <c r="K75" i="9"/>
  <c r="K76" i="9"/>
  <c r="K77" i="9"/>
  <c r="K78" i="9"/>
  <c r="K79" i="9"/>
  <c r="K80" i="9"/>
  <c r="K81" i="9"/>
  <c r="K82" i="9"/>
  <c r="K73" i="9"/>
  <c r="K62" i="9"/>
  <c r="K63" i="9"/>
  <c r="K64" i="9"/>
  <c r="K65" i="9"/>
  <c r="K66" i="9"/>
  <c r="K67" i="9"/>
  <c r="K68" i="9"/>
  <c r="K61" i="9"/>
  <c r="K55" i="9"/>
  <c r="K54" i="9"/>
  <c r="K43" i="9"/>
  <c r="K44" i="9"/>
  <c r="K45" i="9"/>
  <c r="K46" i="9"/>
  <c r="K47" i="9"/>
  <c r="K48" i="9"/>
  <c r="K49" i="9"/>
  <c r="K42" i="9"/>
  <c r="K32" i="9"/>
  <c r="K33" i="9"/>
  <c r="K34" i="9"/>
  <c r="K35" i="9"/>
  <c r="K36" i="9"/>
  <c r="K37" i="9"/>
  <c r="K31" i="9"/>
  <c r="K26" i="9"/>
  <c r="K20" i="9"/>
  <c r="K19" i="9"/>
  <c r="K6" i="9"/>
  <c r="K7" i="9"/>
  <c r="K8" i="9"/>
  <c r="K9" i="9"/>
  <c r="K10" i="9"/>
  <c r="K11" i="9"/>
  <c r="K12" i="9"/>
  <c r="K13" i="9"/>
  <c r="K5" i="9"/>
</calcChain>
</file>

<file path=xl/sharedStrings.xml><?xml version="1.0" encoding="utf-8"?>
<sst xmlns="http://schemas.openxmlformats.org/spreadsheetml/2006/main" count="1031" uniqueCount="179">
  <si>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</si>
  <si>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</si>
  <si>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</si>
  <si>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</si>
  <si>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</si>
  <si>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</si>
  <si>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</si>
  <si>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</si>
  <si>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</si>
  <si>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</si>
  <si>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</si>
  <si>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</si>
  <si>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</si>
  <si>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</si>
  <si>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</si>
  <si>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Decyzja merytoryczna + decyzja płatnicza</t>
  </si>
  <si>
    <t>Zniszczone, nieszczelne połączenia ścian z podłogami uniemożliwiające mycie i dezynfekcję</t>
  </si>
  <si>
    <t>Powierzchnie ścian zniszczone, ubytki, pęknięcia, ubytki w płytkach ściennych</t>
  </si>
  <si>
    <t>Nieprawidłowy stan sanitarno-techniczny wyposażenia gabinetu - ubytki powierzchni</t>
  </si>
  <si>
    <t>Brak zmywalności, zniszczenia powierzchni mebli</t>
  </si>
  <si>
    <t>Stan sanitarno-techniczny sufitów podwieszanych (jeśli dotyczy) - powierzchnie zniszczone, uniemożliwiające mycie i dezynfekcję</t>
  </si>
  <si>
    <t>Pomieszczenia nie wymagające aseptyki</t>
  </si>
  <si>
    <t>Powierzchnia podłogi zniszczona, z ubytkami, uniemożliwiająca mycie i dezynfekcję*</t>
  </si>
  <si>
    <t>Zniszczone, nieszczelne połączenia ścian z podłogami uniemożliwiające mycie i dezynfekcję*</t>
  </si>
  <si>
    <t>Nieprawidłowy stan sanitarno techniczny mebli - brak zmywalności, ubytki powierzchni**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</si>
  <si>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</si>
  <si>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Zgodność z wytycznymi/procedurami</t>
  </si>
  <si>
    <t>Czy sytuacja w podmiocie może wpłynąć na zmianę sankcji</t>
  </si>
  <si>
    <t>Przygotowanie personelu do pracy, zapewnienie materiałów medycznych jednorazowego użycia, dekontaminacja powierzchni- stosowanie preparatów dezynfekcyjnych, stosowanie środków ochrony indywidualnej przez personel medyczny</t>
  </si>
  <si>
    <t>- nieprawidłowo przygotowane ręce do pracy personelu med.(długie, pomalowane paznokcie, tipsy, biżuteria,
- nieprawidłowe postępowanie po skażeniu  mat. biologicznym,
- brak lub nieprawidłowo dobrane preparaty do dezynfekcji stosowane w strefie: do miejsc trudnodostępnych, powierzchni dużych,
- przeterminowane preparaty dezynfekcyjne, 
- preparaty dezynfekcyjne stosowane bez konieczności sporządzania roztworów roboczych w nieoryginalnych opakowaniach,        
- nie stosowanie środków indywidualnej ochrony personelu medycznego: fartuchy, rękawiczki</t>
  </si>
  <si>
    <t>Zalecenia pokontrolne + decyzja płatnicza</t>
  </si>
  <si>
    <t>Postępowanie z wyrobami jednorazowego użycia</t>
  </si>
  <si>
    <t>- nie przestrzeganie procedury przechowywania wyrobów, uszkodzenie opakowań 
- przetrzymywanie przeterminowanych wyrobów jednorazowego użycia
- przechowywanie w sposób umożliwiający uszkodzenie
- przechowywanie zapasów sprzętu sterylnego poza szczelnie zamykanymi szufladami, szafami, pojemnikami, torbami pielęgniarskimi</t>
  </si>
  <si>
    <t>* bezpieczne udzielanie świadczeń zdrowotnych-  ZGODNOŚĆ Z WYTYCZNYMI/ PROCEDURAMI w pomieszczeniach praktyki</t>
  </si>
  <si>
    <t xml:space="preserve">Tabela 3. Przygotowanie do zabiegów w domu pacjenta </t>
  </si>
  <si>
    <t>Przygotowanie do zabiegów w domu pacjenta - przygotowanie personelu do pracy, zapewnienie preparatów dezynfekcyjnych, środków ochrony indywidualnej,</t>
  </si>
  <si>
    <t>- nieprawidłowo przygotowane ręce do pracy personelu medycznego (długie,  paznokcie, tipsy, biżuteria 
- brak przygotowanych:  pojemników do gromadzenia odpadów medycznych, środków indywidualnej ochrony personelu medycznego,   preparatów do dezynfekcji skóry, wyrobów jednorazowego użycia</t>
  </si>
  <si>
    <t>Tabela 4. Wyposażenie miejsca udzielania świadczeń</t>
  </si>
  <si>
    <t>Czy sytuacja w podmioce może wpłynąć na zmianę sankcji</t>
  </si>
  <si>
    <t>Wyposażenie miejsca udzielania świadczeń</t>
  </si>
  <si>
    <t>Brak wyposażenia miejsca udzielania świadczeń w sposób pozwalający na uniknięcie lub zminimalizowanie narażenia na zakłucie (np.brak fotela do poboru krwi)</t>
  </si>
  <si>
    <t>decyzja merytoryczna + decyzja płatnicza</t>
  </si>
  <si>
    <t>Wyposażenie umywalki do mycia rąk</t>
  </si>
  <si>
    <t>Brak co najmniej jednej umywalki z baterią z ciepłą i zimną wodą.</t>
  </si>
  <si>
    <t>Brak dozownika z mydłem i/lub brak mydła.</t>
  </si>
  <si>
    <t>Brak dozownika ze środkiem dezynfekcyjnym i/lub brak środka dezynfekcyjnego.</t>
  </si>
  <si>
    <t>Brak pojemnika z ręcznikami jednorazowego użycia i/lub ręczników jednorazowego użycia.</t>
  </si>
  <si>
    <t>Nieprawidłowy stan sanitarno-higieniczny wyposażenia umywalki (Brudne wyposażenie)</t>
  </si>
  <si>
    <t>zalecenie pokontrolne + decyzja płatnicza</t>
  </si>
  <si>
    <t>Brak zmywalności wyposażenia (pęknięta, zniszczona powierzchnia).</t>
  </si>
  <si>
    <t>Tabela 5.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</si>
  <si>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</si>
  <si>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</si>
  <si>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</si>
  <si>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</si>
  <si>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</si>
  <si>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</si>
  <si>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</si>
  <si>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</si>
  <si>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</si>
  <si>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Przetrzymywanie worków lub pojemników z odpadami powyżej 72h</t>
  </si>
  <si>
    <t>Brak opisu pojemnika lub worka z odpadami medycznymi (kod odpadów, adres zamieszkania lub siedziba wytwórcy odpadów, data zamknięcia</t>
  </si>
  <si>
    <t>Tabela 6. Gospodarka odpadami medycznymi (zapewnienie pomieszczenia lub stacjonarnego/przenośnego urządzenia chłodniczego)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</si>
  <si>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</si>
  <si>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</si>
  <si>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Dezynfekcja po usunięciu odpadów</t>
  </si>
  <si>
    <t>Pomieszczenie lub urządzenie - brak wykonywania dezynfekcji oraz mycia po usunięciu odpadów medycznych</t>
  </si>
  <si>
    <t>* dotyczy odpadów medycznych o kodach 18 01 02*, 18 01 03*, 18 01 82*
** dotyczy odpadów medycznych o kodach 18 01 01, 18 01 04, 18 01 07, 18 01 09</t>
  </si>
  <si>
    <t>Tabela 7. Gospodarka odpadami medycznymi - wymogi dotyczące pomieszczenia do przechowywania odpadów medycznych</t>
  </si>
  <si>
    <t>Spełnienie wymogów dla pomieszczenia do przechowywania odpadów medycznych (jeśli dotyczy)</t>
  </si>
  <si>
    <t>Brak niezależnego wejścia do pomieszczenia do magazynowania odpadów medycznych</t>
  </si>
  <si>
    <t>Brak zabezpieczenia przed dostępem osób nieupoważnionych do pomieszczenia na magazynowanie odpadów medycznych</t>
  </si>
  <si>
    <t>Brak łatwozmywalnych i umożliwiających dezynfekcję ścian i podłóg w pomieszczeniu  do magazynowania odpadów medycznych</t>
  </si>
  <si>
    <t>Brak zabezpieczenia przed dostępem owadów, gryzoni oraz innych zwierząt do pomieszczenia  do magazynowania odpadów medycznych</t>
  </si>
  <si>
    <t>Brak drzwi wejściowych bez progu, o odpowiedniej szerokości i wysokości</t>
  </si>
  <si>
    <t>Brak wydzielonych boksów i miejsc w zależności od rodzaju magazynowanych odpadów medycznych, zgodnie z zasadami miejsca sortowania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</si>
  <si>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</si>
  <si>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Brak dostępu do umywalki z ciepłą/zimną wodą wyposażoną w dozownik z mydłem i środkiem dezynfekcyjnym oraz ręcznikami (w sąsiedztwie stacjonarnego urządzenia chłodniczego)</t>
  </si>
  <si>
    <t>Tabela 8. Gospodarka odpadami medycznymi - wymogi dotyczące stacjonarnego/ przenośnego urządzenia chłodniczego do przechowywania odpadów</t>
  </si>
  <si>
    <t>Spełnienie wymogów dla stacjonarnego urządzenia chłodniczego do przechowywania odpadów
(jeśli dotyczy)</t>
  </si>
  <si>
    <t>Brak zabezpieczenia przed dostępem osób nieupoważnionych</t>
  </si>
  <si>
    <t>Brak łatwozmywalnych i umożliwiających dezynfekcje ścian i podłóg</t>
  </si>
  <si>
    <t>Brak zabezpieczenia przed dostępem owadów, gryzoni oraz innych zwierząt</t>
  </si>
  <si>
    <t>Brak drzwi wejściowych bez progu o odpowiedniej o odpowiedniej szerokości i wysokości</t>
  </si>
  <si>
    <t>Brak termometru wewnętrznego</t>
  </si>
  <si>
    <t>Brak możliwości zamknięcia drzwi wejściowych umożliwiających ich otwarcie od wewnątrz</t>
  </si>
  <si>
    <t>Brak pomieszczenia izolującego przed wejściem do urządzenia</t>
  </si>
  <si>
    <t>Spełnienie wymagań dla przenośnego urządzenia chłodniczego</t>
  </si>
  <si>
    <t>Brak wewnętrznej powiechrzni umożliwiającej mycie i dezynfekcję</t>
  </si>
  <si>
    <t xml:space="preserve">Tabela 9.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</si>
  <si>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</si>
  <si>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</si>
  <si>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Brak wydzielenia pomieszczenia lub miejsca na przechowywanie odzieży brudnej</t>
  </si>
  <si>
    <t>Tabela 10. Stan sanitarnotechniczny narzędzie do sprzątania</t>
  </si>
  <si>
    <t>Stan sanitarnotechniczny narzędzie do sprzątania</t>
  </si>
  <si>
    <t>Nieodpowiednia liczba nakładek na mopy - niezgodne z podziałem na strefy: gabinet, poczekalnia, pomieszczenie higieniczno-sanitarne</t>
  </si>
  <si>
    <t>Zniszczony sprzęt do sprzątania, mokry, brudny</t>
  </si>
  <si>
    <t>*Miejsce do przechowywania środków czystości i preparatów myjąco-dezynfekcyjnych</t>
  </si>
  <si>
    <t>Tabela 11. Pomieszczenie higieniczno-sanitarne - dla pacjentów i personelu</t>
  </si>
  <si>
    <t>Sanckje z uwzględnieniem sytuacji w podmiocie</t>
  </si>
  <si>
    <t>Zapewnienie pomieszczenia higienieczno-sanitarnego</t>
  </si>
  <si>
    <t>Brak co najmniej jednego pomieszczenia higieniczno-sanitarnego</t>
  </si>
  <si>
    <t>Brak umywalki w pomieszczeniu higieniczno-sanitarnym</t>
  </si>
  <si>
    <t>Brak dozownika z mydłem i/lub brak mydła</t>
  </si>
  <si>
    <t>Brak pojemnika z ręcznikami jednorazowego użycia i/lub ręczników jednorazowego użycia</t>
  </si>
  <si>
    <t>Nieprawidłowy stan saniternohigieniczny wyposażenia umywalki (brudne wyposażenie)</t>
  </si>
  <si>
    <t>Dodatkowe wymgania wynikiające z przepisów BHP w zakresie pomieszczeń dla personelu</t>
  </si>
  <si>
    <t>Brak powierzchni zmywalnej i odpowrnej na działanie wilgoci do wysokości co najmniej 2 metrów</t>
  </si>
  <si>
    <t>Nieodpowiedni stan pomieszczenia wraz z wyposażeniem. Brak zapewnienie przez pracodawdę stanu pomieszczenie oraz wyposażenia zapewniającego bezpieczne i higieniczne korzystanie z nich przez pracowników</t>
  </si>
  <si>
    <t>Tabela 12.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</si>
  <si>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</si>
  <si>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</si>
  <si>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</si>
  <si>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</si>
  <si>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</si>
  <si>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</si>
  <si>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Nieprawidłowa częstotliwość kontroli (rzadziej niż co 6 misięcy)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</si>
  <si>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</si>
  <si>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Brak dokumentacji w siedzibie podmiotu leczniczego</t>
  </si>
  <si>
    <t>Brak rekontroli w przypadku stwierdzenia nieprawidłowości (w terminie 3 miesięcy od daty przekazania raportu)</t>
  </si>
  <si>
    <t>Niezgodny zakres kontroli z zakresem udzielanych świadczeń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</si>
  <si>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</si>
  <si>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BRAK ELEMENTÓW WCHODZĄCYCH W ZAKRES KONTROLI WEWNĘTRZNEJ - brak oceny prawidłowości i skuteczności stosowania środków ochrony indywidualnej i zbiorowej</t>
  </si>
  <si>
    <t>Dokumenty dot. kontroli sterylizacji i archiwizowania wyników</t>
  </si>
  <si>
    <t>Brak możliwości powiązania procesu sterylizacji z pacjentem (brak wskaźnika chemicznego opisanego datą sterylizacji i wpiętego do dokumentacji pacjenta lub rejestru badań)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</si>
  <si>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</si>
  <si>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</si>
  <si>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Zgdoność oferowanych świadczeń zdrowotnych z wydaną decyzją sanitarną</t>
  </si>
  <si>
    <t>Oferowane świadczenia zdrowotne niezgodne z wydaną decyzją PPIS (dot. zakresu lub lokalizacji)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</si>
  <si>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</si>
  <si>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</si>
  <si>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</si>
  <si>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</si>
  <si>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</si>
  <si>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Tabela 13. Kontrola przestrzegania zakazu palenia</t>
  </si>
  <si>
    <t>Pomieszczenia podmiotu leczniczego</t>
  </si>
  <si>
    <t>Palenie tytoniu na terenie podmiotu</t>
  </si>
  <si>
    <t>Mandat karny wystawiony na osobę palącą</t>
  </si>
  <si>
    <t>Brak oznakowania informacyjnego o zakazie palenia</t>
  </si>
  <si>
    <t>Kara grzywny, decyzja merytoryczna + decyzja płatnicza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</si>
  <si>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</si>
  <si>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</si>
  <si>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</si>
  <si>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</si>
  <si>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</si>
  <si>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</si>
  <si>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</si>
  <si>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</si>
  <si>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</si>
  <si>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</si>
  <si>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</si>
  <si>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</si>
  <si>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</si>
  <si>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</si>
  <si>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>1. Nieprawidłowość ujęta w decyzji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</si>
  <si>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</si>
  <si>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</si>
  <si>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</si>
  <si>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</si>
  <si>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</si>
  <si>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</si>
  <si>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</si>
  <si>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</si>
  <si>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</si>
  <si>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6"/>
        <color indexed="10"/>
        <rFont val="Arial"/>
        <family val="2"/>
        <charset val="238"/>
      </rPr>
      <t>EP Praktyka pielęgniarek i położnych</t>
    </r>
  </si>
  <si>
    <t>ustawy z dnia 14 marca 1985 r. o Państwowej Inspekcji Sanitarnej (tekst jednolity Dz.U. z 2017 poz. 1261 z późn. zm.);</t>
  </si>
  <si>
    <t>ustawy z dnia 14 czerwca 1960 r. Kodeks postępowania administracyjnego (tekst jednolity Dz.U. z 2017 poz. 1257 z późn. zm.);</t>
  </si>
  <si>
    <t>ustawy z dnia 5 grudnia 2008 r. o zapobieganiu oraz zwalczaniu zakażeń i chorób zakaźnych u ludzi (tekst jednolity Dz.U. z 2018 poz. 151);</t>
  </si>
  <si>
    <t>ustawy z dnia 9 listopada 1995 r. o ochronie zdrowia przed następstwami używania tytoniu i wyrobów tytoniowych (t.j. Dz.U. z 2018 r. poz. 1446);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</si>
  <si>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</si>
  <si>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</si>
  <si>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(t.j. Dz. U. z 2003 r. nr 169, poz. 1650 z późn. zm.)</t>
  </si>
  <si>
    <t>ustawy z dnia 20 maja 1971 r. Kodeks wykroczeń (t.j. Dz. U. z 2018 r. poz. 618, 911);</t>
  </si>
  <si>
    <t>ustawy z dnia 24 sierpnia 2001 r. Kodeks postępowania w sprawach o wykroczenia (t.j. Dz. U. z 2018 r. poz. 475, 1039, 1467)</t>
  </si>
  <si>
    <t>rozporządzenia Ministra Zdrowia z dnia 3 listopada 2011r. w sprawie szpitalnego oddziału ratunkowego (tekst jednolity Dz.U. z 2018 poz. 979);</t>
  </si>
  <si>
    <t>rozporządzenia Ministra Zdrowia z dnia 27 maja 2010 r. w sprawie zakresu, sposobu i częstotliwości prowadzenia kontroli wewnętrznej w obszarze realizacji działań zapobiegających szerzeniu się zakażeń i chorób zakaźnych (Dz. U. z 2010 nr 100 poz. 646)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</si>
  <si>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</t>
  </si>
  <si>
    <t>rozporządzenia Ministra Zdrowia z dnia 2 kwietnia 2012 r. w sprawie określenia wymagań, jakim powinny odpowiadać zakłady i urządzenia lecznictwa uzdrowiskowego  (Dz. U. z 2012 r. poz. 452 z późn. zm.)</t>
  </si>
  <si>
    <t>ustawy z dnia 14 grudnia 2012 r. o odpadach (tj. Dz. U. z 2018 r. poz. 992)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</si>
</sst>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6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thin">
        <color indexed="0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9" fillId="0" borderId="0" xfId="2" applyFill="1" applyAlignment="1">
      <alignment wrapText="1"/>
    </xf>
    <xf numFmtId="0" fontId="5" fillId="0" borderId="0" xfId="0" applyFont="1"/>
    <xf numFmtId="0" fontId="10" fillId="0" borderId="0" xfId="2" applyFont="1" applyBorder="1" applyAlignment="1">
      <alignment wrapText="1"/>
    </xf>
    <xf numFmtId="0" fontId="9" fillId="0" borderId="0" xfId="2" applyBorder="1" applyAlignment="1">
      <alignment wrapText="1"/>
    </xf>
    <xf numFmtId="0" fontId="10" fillId="0" borderId="0" xfId="2" applyFont="1" applyAlignment="1">
      <alignment wrapText="1"/>
    </xf>
    <xf numFmtId="0" fontId="9" fillId="0" borderId="0" xfId="2" applyAlignment="1">
      <alignment wrapText="1"/>
    </xf>
    <xf numFmtId="0" fontId="9" fillId="0" borderId="0" xfId="2"/>
    <xf numFmtId="0" fontId="0" fillId="0" borderId="0" xfId="0" applyAlignment="1">
      <alignment wrapText="1"/>
    </xf>
    <xf numFmtId="0" fontId="5" fillId="0" borderId="12" xfId="1" applyFont="1" applyFill="1" applyBorder="1" applyAlignment="1">
      <alignment vertical="top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0" xfId="3"/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3" borderId="21" xfId="0" applyFont="1" applyFill="1" applyBorder="1" applyAlignment="1">
      <alignment horizontal="left" vertical="center" wrapText="1"/>
    </xf>
    <xf numFmtId="0" fontId="0" fillId="3" borderId="21" xfId="0" applyFill="1" applyBorder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/>
    <xf numFmtId="0" fontId="2" fillId="2" borderId="13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/>
    <xf numFmtId="0" fontId="0" fillId="2" borderId="18" xfId="0" applyFont="1" applyFill="1" applyBorder="1" applyAlignment="1" applyProtection="1"/>
    <xf numFmtId="0" fontId="0" fillId="2" borderId="19" xfId="0" applyFont="1" applyFill="1" applyBorder="1" applyAlignment="1" applyProtection="1"/>
    <xf numFmtId="0" fontId="1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/>
    <xf numFmtId="0" fontId="0" fillId="0" borderId="20" xfId="0" applyFont="1" applyBorder="1" applyAlignment="1" applyProtection="1"/>
    <xf numFmtId="0" fontId="2" fillId="0" borderId="6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/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abSelected="1" topLeftCell="A127" zoomScale="75" zoomScaleNormal="75" workbookViewId="0">
      <selection activeCell="F130" sqref="F130"/>
    </sheetView>
  </sheetViews>
  <sheetFormatPr defaultRowHeight="12.75"/>
  <cols>
    <col min="1" max="1" width="22.28515625" customWidth="1"/>
    <col min="2" max="2" width="55.5703125" customWidth="1"/>
    <col min="3" max="3" width="3.28515625" customWidth="1"/>
    <col min="4" max="4" width="22.5703125" customWidth="1"/>
    <col min="5" max="5" width="23.28515625" customWidth="1"/>
    <col min="6" max="6" width="18" customWidth="1"/>
    <col min="7" max="7" width="17.28515625" customWidth="1"/>
    <col min="8" max="8" width="19.28515625" customWidth="1"/>
    <col min="9" max="9" width="18" customWidth="1"/>
    <col min="10" max="10" width="20.140625" customWidth="1"/>
    <col min="11" max="11" width="24.28515625" customWidth="1"/>
    <col min="15" max="27" width="0" hidden="1" customWidth="1"/>
  </cols>
  <sheetData>
    <row r="1" spans="1:25" ht="57" customHeight="1">
      <c r="A1" s="38" t="s">
        <v>164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P1" s="20" t="s">
        <v>140</v>
      </c>
    </row>
    <row r="2" spans="1:25" ht="35.1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P2" s="20" t="s">
        <v>141</v>
      </c>
    </row>
    <row r="3" spans="1:25" ht="157.5" customHeight="1" thickBot="1">
      <c r="A3" s="40" t="s">
        <v>2</v>
      </c>
      <c r="B3" s="42" t="s">
        <v>3</v>
      </c>
      <c r="C3" s="43"/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30" t="s">
        <v>11</v>
      </c>
      <c r="P3" s="21" t="s">
        <v>113</v>
      </c>
    </row>
    <row r="4" spans="1:25" ht="17.45" customHeight="1" thickTop="1" thickBot="1">
      <c r="A4" s="41"/>
      <c r="B4" s="44"/>
      <c r="C4" s="45"/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2">
        <v>8</v>
      </c>
      <c r="P4" s="22">
        <v>1</v>
      </c>
      <c r="Q4" s="22">
        <v>2</v>
      </c>
      <c r="R4" s="22">
        <v>3</v>
      </c>
      <c r="S4" s="22">
        <v>4</v>
      </c>
      <c r="T4" s="23"/>
      <c r="U4" s="23"/>
      <c r="V4" s="22">
        <v>1</v>
      </c>
      <c r="W4" s="22">
        <v>2</v>
      </c>
      <c r="X4" s="22">
        <v>3</v>
      </c>
      <c r="Y4" s="24">
        <v>4</v>
      </c>
    </row>
    <row r="5" spans="1:25" ht="245.1" customHeight="1" thickTop="1" thickBot="1">
      <c r="A5" s="9" t="s">
        <v>12</v>
      </c>
      <c r="B5" s="12" t="s">
        <v>13</v>
      </c>
      <c r="C5" s="4">
        <v>1</v>
      </c>
      <c r="D5" s="46"/>
      <c r="E5" s="10" t="s">
        <v>0</v>
      </c>
      <c r="F5" s="10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5" s="10" t="s">
        <v>15</v>
      </c>
      <c r="H5" s="46" t="s">
        <v>0</v>
      </c>
      <c r="I5" s="10" t="s">
        <v>0</v>
      </c>
      <c r="J5" s="10" t="s">
        <v>0</v>
      </c>
      <c r="K5" s="28">
        <f>IF(I5=P5,V5,IF(I5=Q5,W5,IF(I5=R5,X5,IF(I5=S5,Y5,IF(I5=" "," ",)))))</f>
        <v>0</v>
      </c>
      <c r="P5" s="25" t="s">
        <v>142</v>
      </c>
      <c r="Q5" s="25" t="s">
        <v>143</v>
      </c>
      <c r="R5" s="25" t="s">
        <v>144</v>
      </c>
      <c r="S5" s="25" t="s">
        <v>145</v>
      </c>
      <c r="T5" s="26"/>
      <c r="U5" s="26"/>
      <c r="V5" s="25" t="s">
        <v>146</v>
      </c>
      <c r="W5" s="25" t="s">
        <v>147</v>
      </c>
      <c r="X5" s="25" t="s">
        <v>148</v>
      </c>
      <c r="Y5" s="25" t="s">
        <v>149</v>
      </c>
    </row>
    <row r="6" spans="1:25" ht="245.1" customHeight="1" thickTop="1" thickBot="1">
      <c r="A6" s="5" t="s">
        <v>0</v>
      </c>
      <c r="B6" s="2" t="s">
        <v>16</v>
      </c>
      <c r="C6" s="3">
        <v>2</v>
      </c>
      <c r="D6" s="10"/>
      <c r="E6" s="1" t="s">
        <v>0</v>
      </c>
      <c r="F6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6" s="1" t="s">
        <v>15</v>
      </c>
      <c r="H6" s="10" t="s">
        <v>0</v>
      </c>
      <c r="I6" s="10" t="s">
        <v>0</v>
      </c>
      <c r="J6" s="1" t="s">
        <v>0</v>
      </c>
      <c r="K6" s="28">
        <f t="shared" ref="K6:K13" si="0">IF(I6=P6,V6,IF(I6=Q6,W6,IF(I6=R6,X6,IF(I6=S6,Y6,IF(I6=" "," ",)))))</f>
        <v>0</v>
      </c>
      <c r="P6" s="25" t="s">
        <v>142</v>
      </c>
      <c r="Q6" s="25" t="s">
        <v>143</v>
      </c>
      <c r="R6" s="25" t="s">
        <v>144</v>
      </c>
      <c r="S6" s="25" t="s">
        <v>145</v>
      </c>
      <c r="T6" s="26"/>
      <c r="U6" s="26"/>
      <c r="V6" s="25" t="s">
        <v>146</v>
      </c>
      <c r="W6" s="25" t="s">
        <v>147</v>
      </c>
      <c r="X6" s="25" t="s">
        <v>148</v>
      </c>
      <c r="Y6" s="25" t="s">
        <v>149</v>
      </c>
    </row>
    <row r="7" spans="1:25" ht="227.45" customHeight="1" thickTop="1" thickBot="1">
      <c r="A7" s="5" t="s">
        <v>0</v>
      </c>
      <c r="B7" s="2" t="s">
        <v>17</v>
      </c>
      <c r="C7" s="3">
        <v>3</v>
      </c>
      <c r="D7" s="10"/>
      <c r="E7" s="1" t="s">
        <v>0</v>
      </c>
      <c r="F7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7" s="1" t="s">
        <v>15</v>
      </c>
      <c r="H7" s="10" t="s">
        <v>0</v>
      </c>
      <c r="I7" s="10" t="s">
        <v>0</v>
      </c>
      <c r="J7" s="1" t="s">
        <v>0</v>
      </c>
      <c r="K7" s="28">
        <f t="shared" si="0"/>
        <v>0</v>
      </c>
      <c r="P7" s="25" t="s">
        <v>142</v>
      </c>
      <c r="Q7" s="25" t="s">
        <v>143</v>
      </c>
      <c r="R7" s="25" t="s">
        <v>144</v>
      </c>
      <c r="S7" s="25" t="s">
        <v>145</v>
      </c>
      <c r="T7" s="26"/>
      <c r="U7" s="26"/>
      <c r="V7" s="25" t="s">
        <v>146</v>
      </c>
      <c r="W7" s="25" t="s">
        <v>147</v>
      </c>
      <c r="X7" s="25" t="s">
        <v>148</v>
      </c>
      <c r="Y7" s="25" t="s">
        <v>149</v>
      </c>
    </row>
    <row r="8" spans="1:25" ht="227.45" customHeight="1" thickTop="1" thickBot="1">
      <c r="A8" s="5" t="s">
        <v>0</v>
      </c>
      <c r="B8" s="2" t="s">
        <v>18</v>
      </c>
      <c r="C8" s="3">
        <v>4</v>
      </c>
      <c r="D8" s="10"/>
      <c r="E8" s="1" t="s">
        <v>0</v>
      </c>
      <c r="F8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10" t="s">
        <v>0</v>
      </c>
      <c r="I8" s="10" t="s">
        <v>0</v>
      </c>
      <c r="J8" s="1" t="s">
        <v>0</v>
      </c>
      <c r="K8" s="28">
        <f t="shared" si="0"/>
        <v>0</v>
      </c>
      <c r="P8" s="25" t="s">
        <v>142</v>
      </c>
      <c r="Q8" s="25" t="s">
        <v>143</v>
      </c>
      <c r="R8" s="25" t="s">
        <v>144</v>
      </c>
      <c r="S8" s="25" t="s">
        <v>145</v>
      </c>
      <c r="T8" s="26"/>
      <c r="U8" s="26"/>
      <c r="V8" s="25" t="s">
        <v>146</v>
      </c>
      <c r="W8" s="25" t="s">
        <v>147</v>
      </c>
      <c r="X8" s="25" t="s">
        <v>148</v>
      </c>
      <c r="Y8" s="25" t="s">
        <v>149</v>
      </c>
    </row>
    <row r="9" spans="1:25" ht="245.1" customHeight="1" thickTop="1" thickBot="1">
      <c r="A9" s="5" t="s">
        <v>0</v>
      </c>
      <c r="B9" s="2" t="s">
        <v>19</v>
      </c>
      <c r="C9" s="3">
        <v>5</v>
      </c>
      <c r="D9" s="10"/>
      <c r="E9" s="1" t="s">
        <v>0</v>
      </c>
      <c r="F9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0" t="s">
        <v>0</v>
      </c>
      <c r="I9" s="10" t="s">
        <v>0</v>
      </c>
      <c r="J9" s="1" t="s">
        <v>0</v>
      </c>
      <c r="K9" s="28">
        <f t="shared" si="0"/>
        <v>0</v>
      </c>
      <c r="P9" s="25" t="s">
        <v>142</v>
      </c>
      <c r="Q9" s="25" t="s">
        <v>143</v>
      </c>
      <c r="R9" s="25" t="s">
        <v>144</v>
      </c>
      <c r="S9" s="25" t="s">
        <v>145</v>
      </c>
      <c r="T9" s="26"/>
      <c r="U9" s="26"/>
      <c r="V9" s="25" t="s">
        <v>146</v>
      </c>
      <c r="W9" s="25" t="s">
        <v>147</v>
      </c>
      <c r="X9" s="25" t="s">
        <v>148</v>
      </c>
      <c r="Y9" s="25" t="s">
        <v>149</v>
      </c>
    </row>
    <row r="10" spans="1:25" ht="245.1" customHeight="1" thickTop="1" thickBot="1">
      <c r="A10" s="5" t="s">
        <v>0</v>
      </c>
      <c r="B10" s="2" t="s">
        <v>20</v>
      </c>
      <c r="C10" s="3">
        <v>6</v>
      </c>
      <c r="D10" s="10"/>
      <c r="E10" s="1" t="s">
        <v>0</v>
      </c>
      <c r="F10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0" t="s">
        <v>0</v>
      </c>
      <c r="I10" s="10" t="s">
        <v>0</v>
      </c>
      <c r="J10" s="1" t="s">
        <v>0</v>
      </c>
      <c r="K10" s="28">
        <f t="shared" si="0"/>
        <v>0</v>
      </c>
      <c r="P10" s="25" t="s">
        <v>142</v>
      </c>
      <c r="Q10" s="25" t="s">
        <v>143</v>
      </c>
      <c r="R10" s="25" t="s">
        <v>144</v>
      </c>
      <c r="S10" s="25" t="s">
        <v>145</v>
      </c>
      <c r="T10" s="26"/>
      <c r="U10" s="26"/>
      <c r="V10" s="25" t="s">
        <v>146</v>
      </c>
      <c r="W10" s="25" t="s">
        <v>147</v>
      </c>
      <c r="X10" s="25" t="s">
        <v>148</v>
      </c>
      <c r="Y10" s="25" t="s">
        <v>149</v>
      </c>
    </row>
    <row r="11" spans="1:25" ht="245.1" customHeight="1" thickTop="1" thickBot="1">
      <c r="A11" s="5" t="s">
        <v>21</v>
      </c>
      <c r="B11" s="2" t="s">
        <v>22</v>
      </c>
      <c r="C11" s="3">
        <v>7</v>
      </c>
      <c r="D11" s="10"/>
      <c r="E11" s="1" t="s">
        <v>0</v>
      </c>
      <c r="F11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0" t="s">
        <v>0</v>
      </c>
      <c r="I11" s="10" t="s">
        <v>0</v>
      </c>
      <c r="J11" s="1" t="s">
        <v>0</v>
      </c>
      <c r="K11" s="28">
        <f t="shared" si="0"/>
        <v>0</v>
      </c>
      <c r="P11" s="25" t="s">
        <v>142</v>
      </c>
      <c r="Q11" s="25" t="s">
        <v>143</v>
      </c>
      <c r="R11" s="25" t="s">
        <v>144</v>
      </c>
      <c r="S11" s="25" t="s">
        <v>145</v>
      </c>
      <c r="T11" s="26"/>
      <c r="U11" s="26"/>
      <c r="V11" s="25" t="s">
        <v>146</v>
      </c>
      <c r="W11" s="25" t="s">
        <v>147</v>
      </c>
      <c r="X11" s="25" t="s">
        <v>148</v>
      </c>
      <c r="Y11" s="25" t="s">
        <v>149</v>
      </c>
    </row>
    <row r="12" spans="1:25" ht="245.1" customHeight="1" thickTop="1" thickBot="1">
      <c r="A12" s="5" t="s">
        <v>0</v>
      </c>
      <c r="B12" s="2" t="s">
        <v>23</v>
      </c>
      <c r="C12" s="3">
        <v>8</v>
      </c>
      <c r="D12" s="10"/>
      <c r="E12" s="1" t="s">
        <v>0</v>
      </c>
      <c r="F12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0" t="s">
        <v>0</v>
      </c>
      <c r="I12" s="10" t="s">
        <v>0</v>
      </c>
      <c r="J12" s="1" t="s">
        <v>0</v>
      </c>
      <c r="K12" s="28">
        <f t="shared" si="0"/>
        <v>0</v>
      </c>
      <c r="P12" s="25" t="s">
        <v>142</v>
      </c>
      <c r="Q12" s="25" t="s">
        <v>143</v>
      </c>
      <c r="R12" s="25" t="s">
        <v>144</v>
      </c>
      <c r="S12" s="25" t="s">
        <v>145</v>
      </c>
      <c r="T12" s="26"/>
      <c r="U12" s="26"/>
      <c r="V12" s="25" t="s">
        <v>146</v>
      </c>
      <c r="W12" s="25" t="s">
        <v>147</v>
      </c>
      <c r="X12" s="25" t="s">
        <v>148</v>
      </c>
      <c r="Y12" s="25" t="s">
        <v>149</v>
      </c>
    </row>
    <row r="13" spans="1:25" ht="245.1" customHeight="1" thickTop="1" thickBot="1">
      <c r="A13" s="6" t="s">
        <v>0</v>
      </c>
      <c r="B13" s="11" t="s">
        <v>24</v>
      </c>
      <c r="C13" s="7">
        <v>9</v>
      </c>
      <c r="D13" s="10"/>
      <c r="E13" s="8" t="s">
        <v>0</v>
      </c>
      <c r="F13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3" s="8" t="s">
        <v>15</v>
      </c>
      <c r="H13" s="10" t="s">
        <v>0</v>
      </c>
      <c r="I13" s="10" t="s">
        <v>0</v>
      </c>
      <c r="J13" s="8" t="s">
        <v>0</v>
      </c>
      <c r="K13" s="28">
        <f t="shared" si="0"/>
        <v>0</v>
      </c>
      <c r="P13" s="25" t="s">
        <v>142</v>
      </c>
      <c r="Q13" s="25" t="s">
        <v>143</v>
      </c>
      <c r="R13" s="25" t="s">
        <v>144</v>
      </c>
      <c r="S13" s="25" t="s">
        <v>145</v>
      </c>
      <c r="T13" s="26"/>
      <c r="U13" s="26"/>
      <c r="V13" s="25" t="s">
        <v>146</v>
      </c>
      <c r="W13" s="25" t="s">
        <v>147</v>
      </c>
      <c r="X13" s="25" t="s">
        <v>148</v>
      </c>
      <c r="Y13" s="25" t="s">
        <v>149</v>
      </c>
    </row>
    <row r="14" spans="1:25" ht="23.25" customHeight="1" thickTop="1">
      <c r="A14" s="34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6" spans="1:25" ht="17.45" customHeight="1">
      <c r="A16" s="36" t="s">
        <v>26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25" ht="140.1" customHeight="1" thickBot="1">
      <c r="A17" s="40" t="s">
        <v>2</v>
      </c>
      <c r="B17" s="42" t="s">
        <v>3</v>
      </c>
      <c r="C17" s="43"/>
      <c r="D17" s="29" t="s">
        <v>4</v>
      </c>
      <c r="E17" s="29" t="s">
        <v>5</v>
      </c>
      <c r="F17" s="29" t="s">
        <v>6</v>
      </c>
      <c r="G17" s="29" t="s">
        <v>7</v>
      </c>
      <c r="H17" s="29" t="s">
        <v>27</v>
      </c>
      <c r="I17" s="29" t="s">
        <v>9</v>
      </c>
      <c r="J17" s="29" t="s">
        <v>10</v>
      </c>
      <c r="K17" s="30" t="s">
        <v>11</v>
      </c>
    </row>
    <row r="18" spans="1:25" ht="17.45" customHeight="1" thickTop="1" thickBot="1">
      <c r="A18" s="41"/>
      <c r="B18" s="44"/>
      <c r="C18" s="45"/>
      <c r="D18" s="31">
        <v>1</v>
      </c>
      <c r="E18" s="31">
        <v>2</v>
      </c>
      <c r="F18" s="31">
        <v>3</v>
      </c>
      <c r="G18" s="31">
        <v>4</v>
      </c>
      <c r="H18" s="31">
        <v>5</v>
      </c>
      <c r="I18" s="31">
        <v>6</v>
      </c>
      <c r="J18" s="31">
        <v>7</v>
      </c>
      <c r="K18" s="32">
        <v>8</v>
      </c>
    </row>
    <row r="19" spans="1:25" ht="315" customHeight="1" thickTop="1" thickBot="1">
      <c r="A19" s="9" t="s">
        <v>28</v>
      </c>
      <c r="B19" s="12" t="s">
        <v>29</v>
      </c>
      <c r="C19" s="4">
        <v>1</v>
      </c>
      <c r="D19" s="10"/>
      <c r="E19" s="10" t="s">
        <v>0</v>
      </c>
      <c r="F19" s="10" t="str">
        <f>"art. 11 ust. 2 pkt 3 "&amp;prawo!B3</f>
        <v>art. 11 ust. 2 pkt 3 ustawy z dnia 5 grudnia 2008 r. o zapobieganiu oraz zwalczaniu zakażeń i chorób zakaźnych u ludzi (tekst jednolity Dz.U. z 2018 poz. 151);</v>
      </c>
      <c r="G19" s="10" t="s">
        <v>30</v>
      </c>
      <c r="H19" s="10" t="s">
        <v>0</v>
      </c>
      <c r="I19" s="10" t="s">
        <v>0</v>
      </c>
      <c r="J19" s="10" t="s">
        <v>0</v>
      </c>
      <c r="K19" s="28">
        <f>IF(I19=P19,V19,IF(I19=Q19,W19,IF(I19=R19,X19,IF(I19=S19,Y19,IF(I19=" "," ",)))))</f>
        <v>0</v>
      </c>
      <c r="P19" s="25" t="s">
        <v>150</v>
      </c>
      <c r="Q19" s="25" t="s">
        <v>151</v>
      </c>
      <c r="V19" s="25" t="s">
        <v>152</v>
      </c>
      <c r="W19" s="25" t="s">
        <v>153</v>
      </c>
    </row>
    <row r="20" spans="1:25" ht="157.5" customHeight="1" thickTop="1" thickBot="1">
      <c r="A20" s="6" t="s">
        <v>31</v>
      </c>
      <c r="B20" s="11" t="s">
        <v>32</v>
      </c>
      <c r="C20" s="7">
        <v>2</v>
      </c>
      <c r="D20" s="10"/>
      <c r="E20" s="8" t="s">
        <v>0</v>
      </c>
      <c r="F20" s="8" t="str">
        <f>"art. 11 ust. 2 pkt 3 "&amp;prawo!B3</f>
        <v>art. 11 ust. 2 pkt 3 ustawy z dnia 5 grudnia 2008 r. o zapobieganiu oraz zwalczaniu zakażeń i chorób zakaźnych u ludzi (tekst jednolity Dz.U. z 2018 poz. 151);</v>
      </c>
      <c r="G20" s="8" t="s">
        <v>30</v>
      </c>
      <c r="H20" s="10" t="s">
        <v>0</v>
      </c>
      <c r="I20" s="10" t="s">
        <v>0</v>
      </c>
      <c r="J20" s="8" t="s">
        <v>0</v>
      </c>
      <c r="K20" s="28">
        <f>IF(I20=P20,V20,IF(I20=Q20,W20,IF(I20=R20,X20,IF(I20=S20,Y20,IF(I20=" "," ",)))))</f>
        <v>0</v>
      </c>
      <c r="P20" s="25" t="s">
        <v>150</v>
      </c>
      <c r="Q20" s="25" t="s">
        <v>151</v>
      </c>
      <c r="V20" s="25" t="s">
        <v>152</v>
      </c>
      <c r="W20" s="25" t="s">
        <v>153</v>
      </c>
    </row>
    <row r="21" spans="1:25" ht="11.65" customHeight="1" thickTop="1">
      <c r="A21" s="34" t="s">
        <v>33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3" spans="1:25" ht="17.45" customHeight="1">
      <c r="A23" s="36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25" ht="140.1" customHeight="1" thickBot="1">
      <c r="A24" s="40" t="s">
        <v>2</v>
      </c>
      <c r="B24" s="42" t="s">
        <v>3</v>
      </c>
      <c r="C24" s="43"/>
      <c r="D24" s="29" t="s">
        <v>4</v>
      </c>
      <c r="E24" s="29" t="s">
        <v>5</v>
      </c>
      <c r="F24" s="29" t="s">
        <v>6</v>
      </c>
      <c r="G24" s="29" t="s">
        <v>7</v>
      </c>
      <c r="H24" s="29" t="s">
        <v>27</v>
      </c>
      <c r="I24" s="29" t="s">
        <v>9</v>
      </c>
      <c r="J24" s="29" t="s">
        <v>10</v>
      </c>
      <c r="K24" s="30" t="s">
        <v>11</v>
      </c>
    </row>
    <row r="25" spans="1:25" ht="17.45" customHeight="1" thickTop="1" thickBot="1">
      <c r="A25" s="41"/>
      <c r="B25" s="44"/>
      <c r="C25" s="45"/>
      <c r="D25" s="31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31">
        <v>7</v>
      </c>
      <c r="K25" s="32">
        <v>8</v>
      </c>
    </row>
    <row r="26" spans="1:25" ht="192.6" customHeight="1" thickTop="1" thickBot="1">
      <c r="A26" s="13" t="s">
        <v>35</v>
      </c>
      <c r="B26" s="14" t="s">
        <v>36</v>
      </c>
      <c r="C26" s="15">
        <v>1</v>
      </c>
      <c r="D26" s="10"/>
      <c r="E26" s="16" t="s">
        <v>0</v>
      </c>
      <c r="F26" s="16" t="str">
        <f>"art. 11 ust. 2 pkt 3 "&amp;prawo!B3</f>
        <v>art. 11 ust. 2 pkt 3 ustawy z dnia 5 grudnia 2008 r. o zapobieganiu oraz zwalczaniu zakażeń i chorób zakaźnych u ludzi (tekst jednolity Dz.U. z 2018 poz. 151);</v>
      </c>
      <c r="G26" s="16" t="s">
        <v>30</v>
      </c>
      <c r="H26" s="10" t="s">
        <v>0</v>
      </c>
      <c r="I26" s="10" t="s">
        <v>0</v>
      </c>
      <c r="J26" s="16" t="s">
        <v>0</v>
      </c>
      <c r="K26" s="28">
        <f>IF(I26=P26,V26,IF(I26=Q26,W26,IF(I26=R26,X26,IF(I26=S26,Y26,IF(I26=" "," ",)))))</f>
        <v>0</v>
      </c>
      <c r="P26" s="25" t="s">
        <v>150</v>
      </c>
      <c r="Q26" s="25" t="s">
        <v>151</v>
      </c>
      <c r="V26" s="25" t="s">
        <v>152</v>
      </c>
      <c r="W26" s="25" t="s">
        <v>153</v>
      </c>
    </row>
    <row r="27" spans="1:25" ht="13.5" thickTop="1"/>
    <row r="28" spans="1:25" ht="17.45" customHeight="1">
      <c r="A28" s="36" t="s">
        <v>37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25" ht="140.1" customHeight="1" thickBot="1">
      <c r="A29" s="40" t="s">
        <v>2</v>
      </c>
      <c r="B29" s="42" t="s">
        <v>3</v>
      </c>
      <c r="C29" s="43"/>
      <c r="D29" s="29" t="s">
        <v>4</v>
      </c>
      <c r="E29" s="29" t="s">
        <v>5</v>
      </c>
      <c r="F29" s="29" t="s">
        <v>6</v>
      </c>
      <c r="G29" s="29" t="s">
        <v>7</v>
      </c>
      <c r="H29" s="29" t="s">
        <v>38</v>
      </c>
      <c r="I29" s="29" t="s">
        <v>9</v>
      </c>
      <c r="J29" s="29" t="s">
        <v>10</v>
      </c>
      <c r="K29" s="30" t="s">
        <v>11</v>
      </c>
    </row>
    <row r="30" spans="1:25" ht="17.45" customHeight="1" thickTop="1" thickBot="1">
      <c r="A30" s="41"/>
      <c r="B30" s="44"/>
      <c r="C30" s="45"/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2">
        <v>8</v>
      </c>
    </row>
    <row r="31" spans="1:25" ht="279.95" customHeight="1" thickTop="1" thickBot="1">
      <c r="A31" s="9" t="s">
        <v>39</v>
      </c>
      <c r="B31" s="12" t="s">
        <v>40</v>
      </c>
      <c r="C31" s="4">
        <v>1</v>
      </c>
      <c r="D31" s="10"/>
      <c r="E31" s="10" t="s">
        <v>0</v>
      </c>
      <c r="F31" s="10" t="str">
        <f>"§6 ust. 1 pkt 1 "&amp;prawo!B12</f>
        <v>§6 ust. 1 pkt 1 rozporządzenia Ministra Zdrowia z dnia 6 czerwca 2013 r. w sprawie bezpieczeństwa i higieny pracy przy wykonywaniu prac związanych z narażeniem na zranienie ostrymi narzędziami używanymi przy udzielaniu świadczeń zdrowotnych (Dz. U z 2013 r. poz. 696)</v>
      </c>
      <c r="G31" s="10" t="s">
        <v>41</v>
      </c>
      <c r="H31" s="10" t="s">
        <v>0</v>
      </c>
      <c r="I31" s="10" t="s">
        <v>0</v>
      </c>
      <c r="J31" s="10" t="s">
        <v>0</v>
      </c>
      <c r="K31" s="28">
        <f t="shared" ref="K31:K37" si="1">IF(I31=P31,V31,IF(I31=Q31,W31,IF(I31=R31,X31,IF(I31=S31,Y31,IF(I31=" "," ",)))))</f>
        <v>0</v>
      </c>
      <c r="P31" s="27" t="s">
        <v>154</v>
      </c>
      <c r="Q31" s="27" t="s">
        <v>151</v>
      </c>
      <c r="V31" s="25" t="s">
        <v>146</v>
      </c>
      <c r="W31" s="25" t="s">
        <v>153</v>
      </c>
    </row>
    <row r="32" spans="1:25" ht="245.1" customHeight="1" thickTop="1" thickBot="1">
      <c r="A32" s="47" t="s">
        <v>42</v>
      </c>
      <c r="B32" s="2" t="s">
        <v>43</v>
      </c>
      <c r="C32" s="3">
        <v>2</v>
      </c>
      <c r="D32" s="10"/>
      <c r="E32" s="1" t="s">
        <v>0</v>
      </c>
      <c r="F32" s="1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32" s="1" t="s">
        <v>41</v>
      </c>
      <c r="H32" s="10" t="s">
        <v>0</v>
      </c>
      <c r="I32" s="1" t="s">
        <v>0</v>
      </c>
      <c r="J32" s="1" t="s">
        <v>0</v>
      </c>
      <c r="K32" s="28">
        <f t="shared" si="1"/>
        <v>0</v>
      </c>
      <c r="P32" s="25" t="s">
        <v>142</v>
      </c>
      <c r="Q32" s="25" t="s">
        <v>143</v>
      </c>
      <c r="R32" s="25" t="s">
        <v>144</v>
      </c>
      <c r="S32" s="25" t="s">
        <v>145</v>
      </c>
      <c r="T32" s="26"/>
      <c r="U32" s="26"/>
      <c r="V32" s="25" t="s">
        <v>146</v>
      </c>
      <c r="W32" s="25" t="s">
        <v>147</v>
      </c>
      <c r="X32" s="25" t="s">
        <v>148</v>
      </c>
      <c r="Y32" s="25" t="s">
        <v>149</v>
      </c>
    </row>
    <row r="33" spans="1:25" ht="245.1" customHeight="1" thickTop="1" thickBot="1">
      <c r="A33" s="48"/>
      <c r="B33" s="2" t="s">
        <v>44</v>
      </c>
      <c r="C33" s="3">
        <v>3</v>
      </c>
      <c r="D33" s="10"/>
      <c r="E33" s="1" t="s">
        <v>0</v>
      </c>
      <c r="F33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33" s="1" t="s">
        <v>41</v>
      </c>
      <c r="H33" s="10" t="s">
        <v>0</v>
      </c>
      <c r="I33" s="1" t="s">
        <v>0</v>
      </c>
      <c r="J33" s="1" t="s">
        <v>0</v>
      </c>
      <c r="K33" s="28">
        <f t="shared" si="1"/>
        <v>0</v>
      </c>
      <c r="P33" s="25" t="s">
        <v>142</v>
      </c>
      <c r="Q33" s="25" t="s">
        <v>143</v>
      </c>
      <c r="R33" s="25" t="s">
        <v>144</v>
      </c>
      <c r="S33" s="25" t="s">
        <v>145</v>
      </c>
      <c r="T33" s="26"/>
      <c r="U33" s="26"/>
      <c r="V33" s="25" t="s">
        <v>146</v>
      </c>
      <c r="W33" s="25" t="s">
        <v>147</v>
      </c>
      <c r="X33" s="25" t="s">
        <v>148</v>
      </c>
      <c r="Y33" s="25" t="s">
        <v>149</v>
      </c>
    </row>
    <row r="34" spans="1:25" ht="245.1" customHeight="1" thickTop="1" thickBot="1">
      <c r="A34" s="48"/>
      <c r="B34" s="2" t="s">
        <v>45</v>
      </c>
      <c r="C34" s="3">
        <v>4</v>
      </c>
      <c r="D34" s="10"/>
      <c r="E34" s="1" t="s">
        <v>0</v>
      </c>
      <c r="F34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34" s="1" t="s">
        <v>41</v>
      </c>
      <c r="H34" s="10" t="s">
        <v>0</v>
      </c>
      <c r="I34" s="1" t="s">
        <v>0</v>
      </c>
      <c r="J34" s="1" t="s">
        <v>0</v>
      </c>
      <c r="K34" s="28">
        <f t="shared" si="1"/>
        <v>0</v>
      </c>
      <c r="P34" s="25" t="s">
        <v>142</v>
      </c>
      <c r="Q34" s="25" t="s">
        <v>143</v>
      </c>
      <c r="R34" s="25" t="s">
        <v>144</v>
      </c>
      <c r="S34" s="25" t="s">
        <v>145</v>
      </c>
      <c r="T34" s="26"/>
      <c r="U34" s="26"/>
      <c r="V34" s="25" t="s">
        <v>146</v>
      </c>
      <c r="W34" s="25" t="s">
        <v>147</v>
      </c>
      <c r="X34" s="25" t="s">
        <v>148</v>
      </c>
      <c r="Y34" s="25" t="s">
        <v>149</v>
      </c>
    </row>
    <row r="35" spans="1:25" ht="245.1" customHeight="1" thickTop="1" thickBot="1">
      <c r="A35" s="48"/>
      <c r="B35" s="2" t="s">
        <v>46</v>
      </c>
      <c r="C35" s="3">
        <v>5</v>
      </c>
      <c r="D35" s="10"/>
      <c r="E35" s="1" t="s">
        <v>0</v>
      </c>
      <c r="F35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35" s="1" t="s">
        <v>41</v>
      </c>
      <c r="H35" s="10" t="s">
        <v>0</v>
      </c>
      <c r="I35" s="1" t="s">
        <v>0</v>
      </c>
      <c r="J35" s="1" t="s">
        <v>0</v>
      </c>
      <c r="K35" s="28">
        <f t="shared" si="1"/>
        <v>0</v>
      </c>
      <c r="P35" s="25" t="s">
        <v>142</v>
      </c>
      <c r="Q35" s="25" t="s">
        <v>143</v>
      </c>
      <c r="R35" s="25" t="s">
        <v>144</v>
      </c>
      <c r="S35" s="25" t="s">
        <v>145</v>
      </c>
      <c r="T35" s="26"/>
      <c r="U35" s="26"/>
      <c r="V35" s="25" t="s">
        <v>146</v>
      </c>
      <c r="W35" s="25" t="s">
        <v>147</v>
      </c>
      <c r="X35" s="25" t="s">
        <v>148</v>
      </c>
      <c r="Y35" s="25" t="s">
        <v>149</v>
      </c>
    </row>
    <row r="36" spans="1:25" ht="157.5" customHeight="1" thickTop="1" thickBot="1">
      <c r="A36" s="48"/>
      <c r="B36" s="2" t="s">
        <v>47</v>
      </c>
      <c r="C36" s="3">
        <v>6</v>
      </c>
      <c r="D36" s="10"/>
      <c r="E36" s="1" t="s">
        <v>0</v>
      </c>
      <c r="F36" s="1" t="str">
        <f>"art. 11 ust 2 pkt. 3b "&amp;prawo!B3</f>
        <v>art. 11 ust 2 pkt. 3b ustawy z dnia 5 grudnia 2008 r. o zapobieganiu oraz zwalczaniu zakażeń i chorób zakaźnych u ludzi (tekst jednolity Dz.U. z 2018 poz. 151);</v>
      </c>
      <c r="G36" s="1" t="s">
        <v>48</v>
      </c>
      <c r="H36" s="10" t="s">
        <v>0</v>
      </c>
      <c r="I36" s="1" t="s">
        <v>0</v>
      </c>
      <c r="J36" s="1" t="s">
        <v>0</v>
      </c>
      <c r="K36" s="28">
        <f t="shared" si="1"/>
        <v>0</v>
      </c>
      <c r="P36" s="25" t="s">
        <v>150</v>
      </c>
      <c r="Q36" s="25" t="s">
        <v>151</v>
      </c>
      <c r="V36" s="25" t="s">
        <v>152</v>
      </c>
      <c r="W36" s="25" t="s">
        <v>153</v>
      </c>
      <c r="Y36" s="25"/>
    </row>
    <row r="37" spans="1:25" ht="245.1" customHeight="1" thickTop="1" thickBot="1">
      <c r="A37" s="49"/>
      <c r="B37" s="11" t="s">
        <v>49</v>
      </c>
      <c r="C37" s="7">
        <v>7</v>
      </c>
      <c r="D37" s="10"/>
      <c r="E37" s="8" t="s">
        <v>0</v>
      </c>
      <c r="F37" s="8" t="str">
        <f>"§27, §30 "&amp;prawo!B5</f>
        <v>§27, §30 rozporządzenia Ministra Zdrowia z dnia 26 czerwca 2012 r. w sprawie szczegółowych wymagań, jakim powinny odpowiadać pomieszczenia i urządzenia podmiotu wykonującego działalność leczniczą (Dz.U. z 2012 r. poz. 739);</v>
      </c>
      <c r="G37" s="8" t="s">
        <v>41</v>
      </c>
      <c r="H37" s="10" t="s">
        <v>0</v>
      </c>
      <c r="I37" s="8" t="s">
        <v>0</v>
      </c>
      <c r="J37" s="8" t="s">
        <v>0</v>
      </c>
      <c r="K37" s="28">
        <f t="shared" si="1"/>
        <v>0</v>
      </c>
      <c r="P37" s="25" t="s">
        <v>142</v>
      </c>
      <c r="Q37" s="25" t="s">
        <v>143</v>
      </c>
      <c r="R37" s="25" t="s">
        <v>144</v>
      </c>
      <c r="S37" s="25" t="s">
        <v>145</v>
      </c>
      <c r="T37" s="26"/>
      <c r="U37" s="26"/>
      <c r="V37" s="25" t="s">
        <v>146</v>
      </c>
      <c r="W37" s="25" t="s">
        <v>147</v>
      </c>
      <c r="X37" s="25" t="s">
        <v>148</v>
      </c>
      <c r="Y37" s="25" t="s">
        <v>149</v>
      </c>
    </row>
    <row r="38" spans="1:25" ht="13.5" thickTop="1"/>
    <row r="39" spans="1:25" ht="17.45" customHeight="1">
      <c r="A39" s="36" t="s">
        <v>50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25" ht="140.1" customHeight="1" thickBot="1">
      <c r="A40" s="40" t="s">
        <v>2</v>
      </c>
      <c r="B40" s="42" t="s">
        <v>3</v>
      </c>
      <c r="C40" s="43"/>
      <c r="D40" s="29" t="s">
        <v>51</v>
      </c>
      <c r="E40" s="29" t="s">
        <v>52</v>
      </c>
      <c r="F40" s="29" t="s">
        <v>6</v>
      </c>
      <c r="G40" s="29" t="s">
        <v>7</v>
      </c>
      <c r="H40" s="29" t="s">
        <v>27</v>
      </c>
      <c r="I40" s="29" t="s">
        <v>9</v>
      </c>
      <c r="J40" s="29" t="s">
        <v>10</v>
      </c>
      <c r="K40" s="30" t="s">
        <v>11</v>
      </c>
    </row>
    <row r="41" spans="1:25" ht="17.45" customHeight="1" thickTop="1" thickBot="1">
      <c r="A41" s="41"/>
      <c r="B41" s="44"/>
      <c r="C41" s="45"/>
      <c r="D41" s="31">
        <v>1</v>
      </c>
      <c r="E41" s="31">
        <v>2</v>
      </c>
      <c r="F41" s="31">
        <v>3</v>
      </c>
      <c r="G41" s="31">
        <v>4</v>
      </c>
      <c r="H41" s="31">
        <v>5</v>
      </c>
      <c r="I41" s="31">
        <v>6</v>
      </c>
      <c r="J41" s="31">
        <v>7</v>
      </c>
      <c r="K41" s="32">
        <v>8</v>
      </c>
    </row>
    <row r="42" spans="1:25" ht="210" customHeight="1" thickTop="1" thickBot="1">
      <c r="A42" s="50" t="s">
        <v>53</v>
      </c>
      <c r="B42" s="12" t="s">
        <v>54</v>
      </c>
      <c r="C42" s="4">
        <v>1</v>
      </c>
      <c r="D42" s="10"/>
      <c r="E42" s="10" t="s">
        <v>0</v>
      </c>
      <c r="F42" s="10" t="str">
        <f>"§3 ust. 1 
"&amp;prawo!B6</f>
        <v>§3 ust. 1 
rozporządzenia Ministra Zdrowia z dnia 5 października 2017 r. w sprawie szczegółowego sposobu postępowania z odpadami medycznymi (Dz.U. z 2017 r. poz. 1975);</v>
      </c>
      <c r="G42" s="10" t="s">
        <v>41</v>
      </c>
      <c r="H42" s="10" t="s">
        <v>0</v>
      </c>
      <c r="I42" s="10"/>
      <c r="J42" s="10" t="s">
        <v>0</v>
      </c>
      <c r="K42" s="28">
        <f t="shared" ref="K42:K49" si="2">IF(I42=P42,V42,IF(I42=Q42,W42,IF(I42=R42,X42,IF(I42=S42,Y42,IF(I42=" "," ",)))))</f>
        <v>0</v>
      </c>
      <c r="P42" s="25" t="s">
        <v>155</v>
      </c>
      <c r="Q42" s="25" t="s">
        <v>156</v>
      </c>
      <c r="R42" s="25" t="s">
        <v>157</v>
      </c>
      <c r="V42" s="25" t="s">
        <v>158</v>
      </c>
      <c r="W42" s="25" t="s">
        <v>159</v>
      </c>
      <c r="X42" s="25" t="s">
        <v>160</v>
      </c>
    </row>
    <row r="43" spans="1:25" ht="210" customHeight="1" thickTop="1" thickBot="1">
      <c r="A43" s="48"/>
      <c r="B43" s="2" t="s">
        <v>55</v>
      </c>
      <c r="C43" s="3">
        <v>2</v>
      </c>
      <c r="D43" s="10"/>
      <c r="E43" s="1" t="s">
        <v>0</v>
      </c>
      <c r="F43" s="1" t="str">
        <f>"§3 ust. 2 
"&amp;prawo!B6</f>
        <v>§3 ust. 2 
rozporządzenia Ministra Zdrowia z dnia 5 października 2017 r. w sprawie szczegółowego sposobu postępowania z odpadami medycznymi (Dz.U. z 2017 r. poz. 1975);</v>
      </c>
      <c r="G43" s="1" t="s">
        <v>41</v>
      </c>
      <c r="H43" s="10" t="s">
        <v>0</v>
      </c>
      <c r="I43" s="10" t="s">
        <v>0</v>
      </c>
      <c r="J43" s="1" t="s">
        <v>0</v>
      </c>
      <c r="K43" s="28">
        <f t="shared" si="2"/>
        <v>0</v>
      </c>
      <c r="P43" s="25" t="s">
        <v>155</v>
      </c>
      <c r="Q43" s="25" t="s">
        <v>156</v>
      </c>
      <c r="R43" s="25" t="s">
        <v>157</v>
      </c>
      <c r="V43" s="25" t="s">
        <v>158</v>
      </c>
      <c r="W43" s="25" t="s">
        <v>159</v>
      </c>
      <c r="X43" s="25" t="s">
        <v>160</v>
      </c>
    </row>
    <row r="44" spans="1:25" ht="210" customHeight="1" thickTop="1" thickBot="1">
      <c r="A44" s="48"/>
      <c r="B44" s="2" t="s">
        <v>56</v>
      </c>
      <c r="C44" s="3">
        <v>3</v>
      </c>
      <c r="D44" s="10"/>
      <c r="E44" s="1" t="s">
        <v>0</v>
      </c>
      <c r="F44" s="1" t="str">
        <f>"§3 ust. 3 
"&amp;prawo!B6</f>
        <v>§3 ust. 3 
rozporządzenia Ministra Zdrowia z dnia 5 października 2017 r. w sprawie szczegółowego sposobu postępowania z odpadami medycznymi (Dz.U. z 2017 r. poz. 1975);</v>
      </c>
      <c r="G44" s="1" t="s">
        <v>41</v>
      </c>
      <c r="H44" s="10" t="s">
        <v>0</v>
      </c>
      <c r="I44" s="10" t="s">
        <v>0</v>
      </c>
      <c r="J44" s="1" t="s">
        <v>0</v>
      </c>
      <c r="K44" s="28">
        <f t="shared" si="2"/>
        <v>0</v>
      </c>
      <c r="P44" s="25" t="s">
        <v>155</v>
      </c>
      <c r="Q44" s="25" t="s">
        <v>156</v>
      </c>
      <c r="R44" s="25" t="s">
        <v>157</v>
      </c>
      <c r="V44" s="25" t="s">
        <v>158</v>
      </c>
      <c r="W44" s="25" t="s">
        <v>159</v>
      </c>
      <c r="X44" s="25" t="s">
        <v>160</v>
      </c>
    </row>
    <row r="45" spans="1:25" ht="210" customHeight="1" thickTop="1" thickBot="1">
      <c r="A45" s="48"/>
      <c r="B45" s="2" t="s">
        <v>57</v>
      </c>
      <c r="C45" s="3">
        <v>4</v>
      </c>
      <c r="D45" s="10"/>
      <c r="E45" s="1" t="s">
        <v>0</v>
      </c>
      <c r="F45" s="1" t="str">
        <f>"§3 ust. 5 
"&amp;prawo!B6</f>
        <v>§3 ust. 5 
rozporządzenia Ministra Zdrowia z dnia 5 października 2017 r. w sprawie szczegółowego sposobu postępowania z odpadami medycznymi (Dz.U. z 2017 r. poz. 1975);</v>
      </c>
      <c r="G45" s="1" t="s">
        <v>41</v>
      </c>
      <c r="H45" s="10" t="s">
        <v>0</v>
      </c>
      <c r="I45" s="10" t="s">
        <v>0</v>
      </c>
      <c r="J45" s="1" t="s">
        <v>0</v>
      </c>
      <c r="K45" s="28">
        <f t="shared" si="2"/>
        <v>0</v>
      </c>
      <c r="P45" s="25" t="s">
        <v>155</v>
      </c>
      <c r="Q45" s="25" t="s">
        <v>156</v>
      </c>
      <c r="R45" s="25" t="s">
        <v>157</v>
      </c>
      <c r="V45" s="25" t="s">
        <v>158</v>
      </c>
      <c r="W45" s="25" t="s">
        <v>159</v>
      </c>
      <c r="X45" s="25" t="s">
        <v>160</v>
      </c>
    </row>
    <row r="46" spans="1:25" ht="210" customHeight="1" thickTop="1" thickBot="1">
      <c r="A46" s="48"/>
      <c r="B46" s="2" t="s">
        <v>58</v>
      </c>
      <c r="C46" s="3">
        <v>5</v>
      </c>
      <c r="D46" s="10"/>
      <c r="E46" s="1" t="s">
        <v>0</v>
      </c>
      <c r="F46" s="1" t="str">
        <f>"§3 ust. 5 
"&amp;prawo!B6</f>
        <v>§3 ust. 5 
rozporządzenia Ministra Zdrowia z dnia 5 października 2017 r. w sprawie szczegółowego sposobu postępowania z odpadami medycznymi (Dz.U. z 2017 r. poz. 1975);</v>
      </c>
      <c r="G46" s="1" t="s">
        <v>41</v>
      </c>
      <c r="H46" s="10" t="s">
        <v>0</v>
      </c>
      <c r="I46" s="10" t="s">
        <v>0</v>
      </c>
      <c r="J46" s="1" t="s">
        <v>0</v>
      </c>
      <c r="K46" s="28">
        <f t="shared" si="2"/>
        <v>0</v>
      </c>
      <c r="P46" s="25" t="s">
        <v>155</v>
      </c>
      <c r="Q46" s="25" t="s">
        <v>156</v>
      </c>
      <c r="R46" s="25" t="s">
        <v>157</v>
      </c>
      <c r="V46" s="25" t="s">
        <v>158</v>
      </c>
      <c r="W46" s="25" t="s">
        <v>159</v>
      </c>
      <c r="X46" s="25" t="s">
        <v>160</v>
      </c>
    </row>
    <row r="47" spans="1:25" ht="210" customHeight="1" thickTop="1" thickBot="1">
      <c r="A47" s="48"/>
      <c r="B47" s="2" t="s">
        <v>59</v>
      </c>
      <c r="C47" s="3">
        <v>6</v>
      </c>
      <c r="D47" s="10"/>
      <c r="E47" s="1" t="s">
        <v>0</v>
      </c>
      <c r="F47" s="1" t="str">
        <f>"§3 ust. 6 
"&amp;prawo!B6</f>
        <v>§3 ust. 6 
rozporządzenia Ministra Zdrowia z dnia 5 października 2017 r. w sprawie szczegółowego sposobu postępowania z odpadami medycznymi (Dz.U. z 2017 r. poz. 1975);</v>
      </c>
      <c r="G47" s="1" t="s">
        <v>41</v>
      </c>
      <c r="H47" s="10" t="s">
        <v>0</v>
      </c>
      <c r="I47" s="10" t="s">
        <v>0</v>
      </c>
      <c r="J47" s="1" t="s">
        <v>0</v>
      </c>
      <c r="K47" s="28">
        <f t="shared" si="2"/>
        <v>0</v>
      </c>
      <c r="P47" s="25" t="s">
        <v>155</v>
      </c>
      <c r="Q47" s="25" t="s">
        <v>156</v>
      </c>
      <c r="R47" s="25" t="s">
        <v>157</v>
      </c>
      <c r="V47" s="25" t="s">
        <v>158</v>
      </c>
      <c r="W47" s="25" t="s">
        <v>159</v>
      </c>
      <c r="X47" s="25" t="s">
        <v>160</v>
      </c>
    </row>
    <row r="48" spans="1:25" ht="210" customHeight="1" thickTop="1" thickBot="1">
      <c r="A48" s="48"/>
      <c r="B48" s="2" t="s">
        <v>60</v>
      </c>
      <c r="C48" s="3">
        <v>7</v>
      </c>
      <c r="D48" s="10"/>
      <c r="E48" s="1" t="s">
        <v>0</v>
      </c>
      <c r="F48" s="1" t="str">
        <f>"§3 ust. 7 
"&amp;prawo!B6</f>
        <v>§3 ust. 7 
rozporządzenia Ministra Zdrowia z dnia 5 października 2017 r. w sprawie szczegółowego sposobu postępowania z odpadami medycznymi (Dz.U. z 2017 r. poz. 1975);</v>
      </c>
      <c r="G48" s="1" t="s">
        <v>41</v>
      </c>
      <c r="H48" s="10" t="s">
        <v>0</v>
      </c>
      <c r="I48" s="10" t="s">
        <v>0</v>
      </c>
      <c r="J48" s="1" t="s">
        <v>0</v>
      </c>
      <c r="K48" s="28">
        <f t="shared" si="2"/>
        <v>0</v>
      </c>
      <c r="P48" s="25" t="s">
        <v>155</v>
      </c>
      <c r="Q48" s="25" t="s">
        <v>156</v>
      </c>
      <c r="R48" s="25" t="s">
        <v>157</v>
      </c>
      <c r="V48" s="25" t="s">
        <v>158</v>
      </c>
      <c r="W48" s="25" t="s">
        <v>159</v>
      </c>
      <c r="X48" s="25" t="s">
        <v>160</v>
      </c>
    </row>
    <row r="49" spans="1:24" ht="192.6" customHeight="1" thickTop="1" thickBot="1">
      <c r="A49" s="49"/>
      <c r="B49" s="11" t="s">
        <v>61</v>
      </c>
      <c r="C49" s="7">
        <v>8</v>
      </c>
      <c r="D49" s="10"/>
      <c r="E49" s="8" t="s">
        <v>0</v>
      </c>
      <c r="F49" s="8" t="str">
        <f>"§4 
"&amp;prawo!B6</f>
        <v>§4 
rozporządzenia Ministra Zdrowia z dnia 5 października 2017 r. w sprawie szczegółowego sposobu postępowania z odpadami medycznymi (Dz.U. z 2017 r. poz. 1975);</v>
      </c>
      <c r="G49" s="8" t="s">
        <v>41</v>
      </c>
      <c r="H49" s="10" t="s">
        <v>0</v>
      </c>
      <c r="I49" s="10" t="s">
        <v>0</v>
      </c>
      <c r="J49" s="8" t="s">
        <v>0</v>
      </c>
      <c r="K49" s="28">
        <f t="shared" si="2"/>
        <v>0</v>
      </c>
      <c r="P49" s="25" t="s">
        <v>155</v>
      </c>
      <c r="Q49" s="25" t="s">
        <v>156</v>
      </c>
      <c r="R49" s="25" t="s">
        <v>157</v>
      </c>
      <c r="V49" s="25" t="s">
        <v>158</v>
      </c>
      <c r="W49" s="25" t="s">
        <v>159</v>
      </c>
      <c r="X49" s="25" t="s">
        <v>160</v>
      </c>
    </row>
    <row r="50" spans="1:24" ht="13.5" thickTop="1"/>
    <row r="51" spans="1:24" ht="17.45" customHeight="1">
      <c r="A51" s="36" t="s">
        <v>62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24" ht="140.1" customHeight="1" thickBot="1">
      <c r="A52" s="40" t="s">
        <v>2</v>
      </c>
      <c r="B52" s="42" t="s">
        <v>3</v>
      </c>
      <c r="C52" s="43"/>
      <c r="D52" s="29" t="s">
        <v>51</v>
      </c>
      <c r="E52" s="29" t="s">
        <v>52</v>
      </c>
      <c r="F52" s="29" t="s">
        <v>6</v>
      </c>
      <c r="G52" s="29" t="s">
        <v>7</v>
      </c>
      <c r="H52" s="29" t="s">
        <v>27</v>
      </c>
      <c r="I52" s="29" t="s">
        <v>9</v>
      </c>
      <c r="J52" s="29" t="s">
        <v>10</v>
      </c>
      <c r="K52" s="30" t="s">
        <v>11</v>
      </c>
    </row>
    <row r="53" spans="1:24" ht="17.45" customHeight="1" thickTop="1" thickBot="1">
      <c r="A53" s="41"/>
      <c r="B53" s="44"/>
      <c r="C53" s="45"/>
      <c r="D53" s="31">
        <v>1</v>
      </c>
      <c r="E53" s="31">
        <v>2</v>
      </c>
      <c r="F53" s="31">
        <v>3</v>
      </c>
      <c r="G53" s="31">
        <v>4</v>
      </c>
      <c r="H53" s="31">
        <v>5</v>
      </c>
      <c r="I53" s="31">
        <v>6</v>
      </c>
      <c r="J53" s="31">
        <v>7</v>
      </c>
      <c r="K53" s="32">
        <v>8</v>
      </c>
    </row>
    <row r="54" spans="1:24" ht="210" customHeight="1" thickTop="1" thickBot="1">
      <c r="A54" s="9" t="s">
        <v>63</v>
      </c>
      <c r="B54" s="12" t="s">
        <v>64</v>
      </c>
      <c r="C54" s="4">
        <v>1</v>
      </c>
      <c r="D54" s="10"/>
      <c r="E54" s="10" t="s">
        <v>0</v>
      </c>
      <c r="F54" s="10" t="str">
        <f>"§5 ust 1  "&amp;prawo!B6</f>
        <v>§5 ust 1  rozporządzenia Ministra Zdrowia z dnia 5 października 2017 r. w sprawie szczegółowego sposobu postępowania z odpadami medycznymi (Dz.U. z 2017 r. poz. 1975);</v>
      </c>
      <c r="G54" s="10" t="s">
        <v>41</v>
      </c>
      <c r="H54" s="10" t="s">
        <v>0</v>
      </c>
      <c r="I54" s="10" t="s">
        <v>0</v>
      </c>
      <c r="J54" s="10" t="s">
        <v>0</v>
      </c>
      <c r="K54" s="28">
        <f>IF(I54=P54,V54,IF(I54=Q54,W54,IF(I54=R54,X54,IF(I54=S54,Y54,IF(I54=" "," ",)))))</f>
        <v>0</v>
      </c>
      <c r="P54" s="25" t="s">
        <v>155</v>
      </c>
      <c r="Q54" s="25" t="s">
        <v>156</v>
      </c>
      <c r="R54" s="25" t="s">
        <v>157</v>
      </c>
      <c r="V54" s="25" t="s">
        <v>158</v>
      </c>
      <c r="W54" s="25" t="s">
        <v>159</v>
      </c>
      <c r="X54" s="25" t="s">
        <v>160</v>
      </c>
    </row>
    <row r="55" spans="1:24" ht="210" customHeight="1" thickTop="1" thickBot="1">
      <c r="A55" s="6" t="s">
        <v>65</v>
      </c>
      <c r="B55" s="11" t="s">
        <v>66</v>
      </c>
      <c r="C55" s="7">
        <v>2</v>
      </c>
      <c r="D55" s="10"/>
      <c r="E55" s="8" t="s">
        <v>0</v>
      </c>
      <c r="F55" s="8" t="str">
        <f>"§6 ust. 4  "&amp;prawo!B6</f>
        <v>§6 ust. 4  rozporządzenia Ministra Zdrowia z dnia 5 października 2017 r. w sprawie szczegółowego sposobu postępowania z odpadami medycznymi (Dz.U. z 2017 r. poz. 1975);</v>
      </c>
      <c r="G55" s="8" t="s">
        <v>41</v>
      </c>
      <c r="H55" s="10" t="s">
        <v>0</v>
      </c>
      <c r="I55" s="10" t="s">
        <v>0</v>
      </c>
      <c r="J55" s="8" t="s">
        <v>0</v>
      </c>
      <c r="K55" s="28">
        <f>IF(I55=P55,V55,IF(I55=Q55,W55,IF(I55=R55,X55,IF(I55=S55,Y55,IF(I55=" "," ",)))))</f>
        <v>0</v>
      </c>
      <c r="P55" s="25" t="s">
        <v>155</v>
      </c>
      <c r="Q55" s="25" t="s">
        <v>156</v>
      </c>
      <c r="R55" s="25" t="s">
        <v>157</v>
      </c>
      <c r="V55" s="25" t="s">
        <v>158</v>
      </c>
      <c r="W55" s="25" t="s">
        <v>159</v>
      </c>
      <c r="X55" s="25" t="s">
        <v>160</v>
      </c>
    </row>
    <row r="56" spans="1:24" ht="23.25" customHeight="1" thickTop="1">
      <c r="A56" s="34" t="s">
        <v>67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8" spans="1:24" ht="17.45" customHeight="1">
      <c r="A58" s="36" t="s">
        <v>68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24" ht="140.1" customHeight="1" thickBot="1">
      <c r="A59" s="40" t="s">
        <v>2</v>
      </c>
      <c r="B59" s="42" t="s">
        <v>3</v>
      </c>
      <c r="C59" s="43"/>
      <c r="D59" s="29" t="s">
        <v>51</v>
      </c>
      <c r="E59" s="29" t="s">
        <v>52</v>
      </c>
      <c r="F59" s="29" t="s">
        <v>6</v>
      </c>
      <c r="G59" s="29" t="s">
        <v>7</v>
      </c>
      <c r="H59" s="29" t="s">
        <v>27</v>
      </c>
      <c r="I59" s="29" t="s">
        <v>9</v>
      </c>
      <c r="J59" s="29" t="s">
        <v>10</v>
      </c>
      <c r="K59" s="30" t="s">
        <v>11</v>
      </c>
    </row>
    <row r="60" spans="1:24" ht="17.45" customHeight="1" thickTop="1" thickBot="1">
      <c r="A60" s="41"/>
      <c r="B60" s="44"/>
      <c r="C60" s="45"/>
      <c r="D60" s="31">
        <v>1</v>
      </c>
      <c r="E60" s="31">
        <v>2</v>
      </c>
      <c r="F60" s="31">
        <v>3</v>
      </c>
      <c r="G60" s="31">
        <v>4</v>
      </c>
      <c r="H60" s="31">
        <v>5</v>
      </c>
      <c r="I60" s="31">
        <v>6</v>
      </c>
      <c r="J60" s="31">
        <v>7</v>
      </c>
      <c r="K60" s="32">
        <v>8</v>
      </c>
    </row>
    <row r="61" spans="1:24" ht="210" customHeight="1" thickTop="1" thickBot="1">
      <c r="A61" s="50" t="s">
        <v>69</v>
      </c>
      <c r="B61" s="12" t="s">
        <v>70</v>
      </c>
      <c r="C61" s="4">
        <v>1</v>
      </c>
      <c r="D61" s="10"/>
      <c r="E61" s="10" t="s">
        <v>0</v>
      </c>
      <c r="F61" s="10" t="str">
        <f>"§5 ust. 2 pkt 1  "&amp;prawo!B6</f>
        <v>§5 ust. 2 pkt 1  rozporządzenia Ministra Zdrowia z dnia 5 października 2017 r. w sprawie szczegółowego sposobu postępowania z odpadami medycznymi (Dz.U. z 2017 r. poz. 1975);</v>
      </c>
      <c r="G61" s="10" t="s">
        <v>41</v>
      </c>
      <c r="H61" s="10" t="s">
        <v>0</v>
      </c>
      <c r="I61" s="10" t="s">
        <v>0</v>
      </c>
      <c r="J61" s="10" t="s">
        <v>0</v>
      </c>
      <c r="K61" s="28">
        <f t="shared" ref="K61:K68" si="3">IF(I61=P61,V61,IF(I61=Q61,W61,IF(I61=R61,X61,IF(I61=S61,Y61,IF(I61=" "," ",)))))</f>
        <v>0</v>
      </c>
      <c r="P61" s="25" t="s">
        <v>155</v>
      </c>
      <c r="Q61" s="25" t="s">
        <v>156</v>
      </c>
      <c r="R61" s="25" t="s">
        <v>157</v>
      </c>
      <c r="V61" s="25" t="s">
        <v>158</v>
      </c>
      <c r="W61" s="25" t="s">
        <v>159</v>
      </c>
      <c r="X61" s="25" t="s">
        <v>160</v>
      </c>
    </row>
    <row r="62" spans="1:24" ht="210" customHeight="1" thickTop="1" thickBot="1">
      <c r="A62" s="48"/>
      <c r="B62" s="2" t="s">
        <v>71</v>
      </c>
      <c r="C62" s="3">
        <v>2</v>
      </c>
      <c r="D62" s="10"/>
      <c r="E62" s="1" t="s">
        <v>0</v>
      </c>
      <c r="F62" s="1" t="str">
        <f>"§5 ust. 2 pkt 2  "&amp;prawo!B6</f>
        <v>§5 ust. 2 pkt 2  rozporządzenia Ministra Zdrowia z dnia 5 października 2017 r. w sprawie szczegółowego sposobu postępowania z odpadami medycznymi (Dz.U. z 2017 r. poz. 1975);</v>
      </c>
      <c r="G62" s="1" t="s">
        <v>41</v>
      </c>
      <c r="H62" s="10" t="s">
        <v>0</v>
      </c>
      <c r="I62" s="10"/>
      <c r="J62" s="1" t="s">
        <v>0</v>
      </c>
      <c r="K62" s="28">
        <f t="shared" si="3"/>
        <v>0</v>
      </c>
      <c r="P62" s="25" t="s">
        <v>155</v>
      </c>
      <c r="Q62" s="25" t="s">
        <v>156</v>
      </c>
      <c r="R62" s="25" t="s">
        <v>157</v>
      </c>
      <c r="V62" s="25" t="s">
        <v>158</v>
      </c>
      <c r="W62" s="25" t="s">
        <v>159</v>
      </c>
      <c r="X62" s="25" t="s">
        <v>160</v>
      </c>
    </row>
    <row r="63" spans="1:24" ht="210" customHeight="1" thickTop="1" thickBot="1">
      <c r="A63" s="48"/>
      <c r="B63" s="2" t="s">
        <v>72</v>
      </c>
      <c r="C63" s="3">
        <v>3</v>
      </c>
      <c r="D63" s="10"/>
      <c r="E63" s="1" t="s">
        <v>0</v>
      </c>
      <c r="F63" s="1" t="str">
        <f>"§5 ust. 2 pkt 3  "&amp;prawo!B6</f>
        <v>§5 ust. 2 pkt 3  rozporządzenia Ministra Zdrowia z dnia 5 października 2017 r. w sprawie szczegółowego sposobu postępowania z odpadami medycznymi (Dz.U. z 2017 r. poz. 1975);</v>
      </c>
      <c r="G63" s="1" t="s">
        <v>41</v>
      </c>
      <c r="H63" s="10" t="s">
        <v>0</v>
      </c>
      <c r="I63" s="10" t="s">
        <v>0</v>
      </c>
      <c r="J63" s="1" t="s">
        <v>0</v>
      </c>
      <c r="K63" s="28">
        <f t="shared" si="3"/>
        <v>0</v>
      </c>
      <c r="P63" s="25" t="s">
        <v>155</v>
      </c>
      <c r="Q63" s="25" t="s">
        <v>156</v>
      </c>
      <c r="R63" s="25" t="s">
        <v>157</v>
      </c>
      <c r="V63" s="25" t="s">
        <v>158</v>
      </c>
      <c r="W63" s="25" t="s">
        <v>159</v>
      </c>
      <c r="X63" s="25" t="s">
        <v>160</v>
      </c>
    </row>
    <row r="64" spans="1:24" ht="210" customHeight="1" thickTop="1" thickBot="1">
      <c r="A64" s="48"/>
      <c r="B64" s="2" t="s">
        <v>73</v>
      </c>
      <c r="C64" s="3">
        <v>4</v>
      </c>
      <c r="D64" s="10"/>
      <c r="E64" s="1" t="s">
        <v>0</v>
      </c>
      <c r="F64" s="1" t="str">
        <f>"§5 ust. 2 pkt 4  "&amp;prawo!B6</f>
        <v>§5 ust. 2 pkt 4  rozporządzenia Ministra Zdrowia z dnia 5 października 2017 r. w sprawie szczegółowego sposobu postępowania z odpadami medycznymi (Dz.U. z 2017 r. poz. 1975);</v>
      </c>
      <c r="G64" s="1" t="s">
        <v>41</v>
      </c>
      <c r="H64" s="10" t="s">
        <v>0</v>
      </c>
      <c r="I64" s="10" t="s">
        <v>0</v>
      </c>
      <c r="J64" s="1" t="s">
        <v>0</v>
      </c>
      <c r="K64" s="28">
        <f t="shared" si="3"/>
        <v>0</v>
      </c>
      <c r="P64" s="25" t="s">
        <v>155</v>
      </c>
      <c r="Q64" s="25" t="s">
        <v>156</v>
      </c>
      <c r="R64" s="25" t="s">
        <v>157</v>
      </c>
      <c r="V64" s="25" t="s">
        <v>158</v>
      </c>
      <c r="W64" s="25" t="s">
        <v>159</v>
      </c>
      <c r="X64" s="25" t="s">
        <v>160</v>
      </c>
    </row>
    <row r="65" spans="1:24" ht="210" customHeight="1" thickTop="1" thickBot="1">
      <c r="A65" s="48"/>
      <c r="B65" s="2" t="s">
        <v>74</v>
      </c>
      <c r="C65" s="3">
        <v>5</v>
      </c>
      <c r="D65" s="10"/>
      <c r="E65" s="1" t="s">
        <v>0</v>
      </c>
      <c r="F65" s="1" t="str">
        <f>"§5 ust. 2 pkt 5  "&amp;prawo!B6</f>
        <v>§5 ust. 2 pkt 5  rozporządzenia Ministra Zdrowia z dnia 5 października 2017 r. w sprawie szczegółowego sposobu postępowania z odpadami medycznymi (Dz.U. z 2017 r. poz. 1975);</v>
      </c>
      <c r="G65" s="1" t="s">
        <v>41</v>
      </c>
      <c r="H65" s="10" t="s">
        <v>0</v>
      </c>
      <c r="I65" s="10" t="s">
        <v>0</v>
      </c>
      <c r="J65" s="1" t="s">
        <v>0</v>
      </c>
      <c r="K65" s="28">
        <f t="shared" si="3"/>
        <v>0</v>
      </c>
      <c r="P65" s="25" t="s">
        <v>155</v>
      </c>
      <c r="Q65" s="25" t="s">
        <v>156</v>
      </c>
      <c r="R65" s="25" t="s">
        <v>157</v>
      </c>
      <c r="V65" s="25" t="s">
        <v>158</v>
      </c>
      <c r="W65" s="25" t="s">
        <v>159</v>
      </c>
      <c r="X65" s="25" t="s">
        <v>160</v>
      </c>
    </row>
    <row r="66" spans="1:24" ht="210" customHeight="1" thickTop="1" thickBot="1">
      <c r="A66" s="48"/>
      <c r="B66" s="2" t="s">
        <v>75</v>
      </c>
      <c r="C66" s="3">
        <v>6</v>
      </c>
      <c r="D66" s="10"/>
      <c r="E66" s="1" t="s">
        <v>0</v>
      </c>
      <c r="F66" s="1" t="str">
        <f>"§5 ust. 2 pkt 6  "&amp;prawo!B6</f>
        <v>§5 ust. 2 pkt 6  rozporządzenia Ministra Zdrowia z dnia 5 października 2017 r. w sprawie szczegółowego sposobu postępowania z odpadami medycznymi (Dz.U. z 2017 r. poz. 1975);</v>
      </c>
      <c r="G66" s="1" t="s">
        <v>41</v>
      </c>
      <c r="H66" s="10" t="s">
        <v>0</v>
      </c>
      <c r="I66" s="10" t="s">
        <v>0</v>
      </c>
      <c r="J66" s="1" t="s">
        <v>0</v>
      </c>
      <c r="K66" s="28">
        <f t="shared" si="3"/>
        <v>0</v>
      </c>
      <c r="P66" s="25" t="s">
        <v>155</v>
      </c>
      <c r="Q66" s="25" t="s">
        <v>156</v>
      </c>
      <c r="R66" s="25" t="s">
        <v>157</v>
      </c>
      <c r="V66" s="25" t="s">
        <v>158</v>
      </c>
      <c r="W66" s="25" t="s">
        <v>159</v>
      </c>
      <c r="X66" s="25" t="s">
        <v>160</v>
      </c>
    </row>
    <row r="67" spans="1:24" ht="210" customHeight="1" thickTop="1" thickBot="1">
      <c r="A67" s="48"/>
      <c r="B67" s="2" t="s">
        <v>76</v>
      </c>
      <c r="C67" s="3">
        <v>7</v>
      </c>
      <c r="D67" s="10"/>
      <c r="E67" s="1" t="s">
        <v>0</v>
      </c>
      <c r="F67" s="1" t="str">
        <f>"§5 ust. 2 pkt 7  "&amp;prawo!B6</f>
        <v>§5 ust. 2 pkt 7  rozporządzenia Ministra Zdrowia z dnia 5 października 2017 r. w sprawie szczegółowego sposobu postępowania z odpadami medycznymi (Dz.U. z 2017 r. poz. 1975);</v>
      </c>
      <c r="G67" s="1" t="s">
        <v>41</v>
      </c>
      <c r="H67" s="10" t="s">
        <v>0</v>
      </c>
      <c r="I67" s="10" t="s">
        <v>0</v>
      </c>
      <c r="J67" s="1" t="s">
        <v>0</v>
      </c>
      <c r="K67" s="28">
        <f t="shared" si="3"/>
        <v>0</v>
      </c>
      <c r="P67" s="25" t="s">
        <v>155</v>
      </c>
      <c r="Q67" s="25" t="s">
        <v>156</v>
      </c>
      <c r="R67" s="25" t="s">
        <v>157</v>
      </c>
      <c r="V67" s="25" t="s">
        <v>158</v>
      </c>
      <c r="W67" s="25" t="s">
        <v>159</v>
      </c>
      <c r="X67" s="25" t="s">
        <v>160</v>
      </c>
    </row>
    <row r="68" spans="1:24" ht="210" customHeight="1" thickTop="1" thickBot="1">
      <c r="A68" s="49"/>
      <c r="B68" s="11" t="s">
        <v>77</v>
      </c>
      <c r="C68" s="7">
        <v>8</v>
      </c>
      <c r="D68" s="10"/>
      <c r="E68" s="8" t="s">
        <v>0</v>
      </c>
      <c r="F68" s="8" t="str">
        <f>"§5 ust. 5  "&amp;prawo!B6</f>
        <v>§5 ust. 5  rozporządzenia Ministra Zdrowia z dnia 5 października 2017 r. w sprawie szczegółowego sposobu postępowania z odpadami medycznymi (Dz.U. z 2017 r. poz. 1975);</v>
      </c>
      <c r="G68" s="8" t="s">
        <v>41</v>
      </c>
      <c r="H68" s="10" t="s">
        <v>0</v>
      </c>
      <c r="I68" s="10" t="s">
        <v>0</v>
      </c>
      <c r="J68" s="8" t="s">
        <v>0</v>
      </c>
      <c r="K68" s="28">
        <f t="shared" si="3"/>
        <v>0</v>
      </c>
      <c r="P68" s="25" t="s">
        <v>155</v>
      </c>
      <c r="Q68" s="25" t="s">
        <v>156</v>
      </c>
      <c r="R68" s="25" t="s">
        <v>157</v>
      </c>
      <c r="V68" s="25" t="s">
        <v>158</v>
      </c>
      <c r="W68" s="25" t="s">
        <v>159</v>
      </c>
      <c r="X68" s="25" t="s">
        <v>160</v>
      </c>
    </row>
    <row r="69" spans="1:24" ht="13.5" thickTop="1"/>
    <row r="70" spans="1:24" ht="17.45" customHeight="1">
      <c r="A70" s="36" t="s">
        <v>78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24" ht="140.1" customHeight="1" thickBot="1">
      <c r="A71" s="40" t="s">
        <v>2</v>
      </c>
      <c r="B71" s="42" t="s">
        <v>3</v>
      </c>
      <c r="C71" s="43"/>
      <c r="D71" s="29" t="s">
        <v>51</v>
      </c>
      <c r="E71" s="29" t="s">
        <v>52</v>
      </c>
      <c r="F71" s="29" t="s">
        <v>6</v>
      </c>
      <c r="G71" s="29" t="s">
        <v>7</v>
      </c>
      <c r="H71" s="29" t="s">
        <v>27</v>
      </c>
      <c r="I71" s="29" t="s">
        <v>9</v>
      </c>
      <c r="J71" s="29" t="s">
        <v>10</v>
      </c>
      <c r="K71" s="30" t="s">
        <v>11</v>
      </c>
    </row>
    <row r="72" spans="1:24" ht="17.45" customHeight="1" thickTop="1" thickBot="1">
      <c r="A72" s="41"/>
      <c r="B72" s="44"/>
      <c r="C72" s="45"/>
      <c r="D72" s="31">
        <v>1</v>
      </c>
      <c r="E72" s="31">
        <v>2</v>
      </c>
      <c r="F72" s="31">
        <v>3</v>
      </c>
      <c r="G72" s="31">
        <v>4</v>
      </c>
      <c r="H72" s="31">
        <v>5</v>
      </c>
      <c r="I72" s="31">
        <v>6</v>
      </c>
      <c r="J72" s="31">
        <v>7</v>
      </c>
      <c r="K72" s="32">
        <v>8</v>
      </c>
    </row>
    <row r="73" spans="1:24" ht="210" customHeight="1" thickTop="1" thickBot="1">
      <c r="A73" s="50" t="s">
        <v>79</v>
      </c>
      <c r="B73" s="12" t="s">
        <v>80</v>
      </c>
      <c r="C73" s="4">
        <v>1</v>
      </c>
      <c r="D73" s="10"/>
      <c r="E73" s="10" t="s">
        <v>0</v>
      </c>
      <c r="F73" s="10" t="str">
        <f>"§5 ust. 3 pkt 1  "&amp;prawo!B6</f>
        <v>§5 ust. 3 pkt 1  rozporządzenia Ministra Zdrowia z dnia 5 października 2017 r. w sprawie szczegółowego sposobu postępowania z odpadami medycznymi (Dz.U. z 2017 r. poz. 1975);</v>
      </c>
      <c r="G73" s="10" t="s">
        <v>41</v>
      </c>
      <c r="H73" s="10" t="s">
        <v>0</v>
      </c>
      <c r="I73" s="10" t="s">
        <v>0</v>
      </c>
      <c r="J73" s="10" t="s">
        <v>0</v>
      </c>
      <c r="K73" s="28">
        <f t="shared" ref="K73:K82" si="4">IF(I73=P73,V73,IF(I73=Q73,W73,IF(I73=R73,X73,IF(I73=S73,Y73,IF(I73=" "," ",)))))</f>
        <v>0</v>
      </c>
      <c r="P73" s="25" t="s">
        <v>155</v>
      </c>
      <c r="Q73" s="25" t="s">
        <v>156</v>
      </c>
      <c r="R73" s="25" t="s">
        <v>157</v>
      </c>
      <c r="V73" s="25" t="s">
        <v>158</v>
      </c>
      <c r="W73" s="25" t="s">
        <v>159</v>
      </c>
      <c r="X73" s="25" t="s">
        <v>160</v>
      </c>
    </row>
    <row r="74" spans="1:24" ht="210" customHeight="1" thickTop="1" thickBot="1">
      <c r="A74" s="48"/>
      <c r="B74" s="2" t="s">
        <v>81</v>
      </c>
      <c r="C74" s="3">
        <v>2</v>
      </c>
      <c r="D74" s="10"/>
      <c r="E74" s="1" t="s">
        <v>0</v>
      </c>
      <c r="F74" s="1" t="str">
        <f>"§5 ust. 3 pkt 2  "&amp;prawo!B6</f>
        <v>§5 ust. 3 pkt 2  rozporządzenia Ministra Zdrowia z dnia 5 października 2017 r. w sprawie szczegółowego sposobu postępowania z odpadami medycznymi (Dz.U. z 2017 r. poz. 1975);</v>
      </c>
      <c r="G74" s="1" t="s">
        <v>41</v>
      </c>
      <c r="H74" s="10" t="s">
        <v>0</v>
      </c>
      <c r="I74" s="10" t="s">
        <v>0</v>
      </c>
      <c r="J74" s="1" t="s">
        <v>0</v>
      </c>
      <c r="K74" s="28">
        <f t="shared" si="4"/>
        <v>0</v>
      </c>
      <c r="P74" s="25" t="s">
        <v>155</v>
      </c>
      <c r="Q74" s="25" t="s">
        <v>156</v>
      </c>
      <c r="R74" s="25" t="s">
        <v>157</v>
      </c>
      <c r="V74" s="25" t="s">
        <v>158</v>
      </c>
      <c r="W74" s="25" t="s">
        <v>159</v>
      </c>
      <c r="X74" s="25" t="s">
        <v>160</v>
      </c>
    </row>
    <row r="75" spans="1:24" ht="210" customHeight="1" thickTop="1" thickBot="1">
      <c r="A75" s="48"/>
      <c r="B75" s="2" t="s">
        <v>82</v>
      </c>
      <c r="C75" s="3">
        <v>3</v>
      </c>
      <c r="D75" s="10"/>
      <c r="E75" s="1" t="s">
        <v>0</v>
      </c>
      <c r="F75" s="1" t="str">
        <f>"§5 ust. 3 pkt 3  "&amp;prawo!B6</f>
        <v>§5 ust. 3 pkt 3  rozporządzenia Ministra Zdrowia z dnia 5 października 2017 r. w sprawie szczegółowego sposobu postępowania z odpadami medycznymi (Dz.U. z 2017 r. poz. 1975);</v>
      </c>
      <c r="G75" s="1" t="s">
        <v>41</v>
      </c>
      <c r="H75" s="10" t="s">
        <v>0</v>
      </c>
      <c r="I75" s="10" t="s">
        <v>0</v>
      </c>
      <c r="J75" s="1" t="s">
        <v>0</v>
      </c>
      <c r="K75" s="28">
        <f t="shared" si="4"/>
        <v>0</v>
      </c>
      <c r="P75" s="25" t="s">
        <v>155</v>
      </c>
      <c r="Q75" s="25" t="s">
        <v>156</v>
      </c>
      <c r="R75" s="25" t="s">
        <v>157</v>
      </c>
      <c r="V75" s="25" t="s">
        <v>158</v>
      </c>
      <c r="W75" s="25" t="s">
        <v>159</v>
      </c>
      <c r="X75" s="25" t="s">
        <v>160</v>
      </c>
    </row>
    <row r="76" spans="1:24" ht="210" customHeight="1" thickTop="1" thickBot="1">
      <c r="A76" s="48"/>
      <c r="B76" s="2" t="s">
        <v>83</v>
      </c>
      <c r="C76" s="3">
        <v>4</v>
      </c>
      <c r="D76" s="10"/>
      <c r="E76" s="1" t="s">
        <v>0</v>
      </c>
      <c r="F76" s="1" t="str">
        <f>"§5 ust. 3 pkt 4  "&amp;prawo!B6</f>
        <v>§5 ust. 3 pkt 4  rozporządzenia Ministra Zdrowia z dnia 5 października 2017 r. w sprawie szczegółowego sposobu postępowania z odpadami medycznymi (Dz.U. z 2017 r. poz. 1975);</v>
      </c>
      <c r="G76" s="1" t="s">
        <v>41</v>
      </c>
      <c r="H76" s="10" t="s">
        <v>0</v>
      </c>
      <c r="I76" s="10" t="s">
        <v>0</v>
      </c>
      <c r="J76" s="1" t="s">
        <v>0</v>
      </c>
      <c r="K76" s="28">
        <f t="shared" si="4"/>
        <v>0</v>
      </c>
      <c r="P76" s="25" t="s">
        <v>155</v>
      </c>
      <c r="Q76" s="25" t="s">
        <v>156</v>
      </c>
      <c r="R76" s="25" t="s">
        <v>157</v>
      </c>
      <c r="V76" s="25" t="s">
        <v>158</v>
      </c>
      <c r="W76" s="25" t="s">
        <v>159</v>
      </c>
      <c r="X76" s="25" t="s">
        <v>160</v>
      </c>
    </row>
    <row r="77" spans="1:24" ht="210" customHeight="1" thickTop="1" thickBot="1">
      <c r="A77" s="48"/>
      <c r="B77" s="2" t="s">
        <v>84</v>
      </c>
      <c r="C77" s="3">
        <v>5</v>
      </c>
      <c r="D77" s="10"/>
      <c r="E77" s="1" t="s">
        <v>0</v>
      </c>
      <c r="F77" s="1" t="str">
        <f>"§5 ust. 3 pkt 5  "&amp;prawo!B6</f>
        <v>§5 ust. 3 pkt 5  rozporządzenia Ministra Zdrowia z dnia 5 października 2017 r. w sprawie szczegółowego sposobu postępowania z odpadami medycznymi (Dz.U. z 2017 r. poz. 1975);</v>
      </c>
      <c r="G77" s="1" t="s">
        <v>41</v>
      </c>
      <c r="H77" s="10" t="s">
        <v>0</v>
      </c>
      <c r="I77" s="10" t="s">
        <v>0</v>
      </c>
      <c r="J77" s="1" t="s">
        <v>0</v>
      </c>
      <c r="K77" s="28">
        <f t="shared" si="4"/>
        <v>0</v>
      </c>
      <c r="P77" s="25" t="s">
        <v>155</v>
      </c>
      <c r="Q77" s="25" t="s">
        <v>156</v>
      </c>
      <c r="R77" s="25" t="s">
        <v>157</v>
      </c>
      <c r="V77" s="25" t="s">
        <v>158</v>
      </c>
      <c r="W77" s="25" t="s">
        <v>159</v>
      </c>
      <c r="X77" s="25" t="s">
        <v>160</v>
      </c>
    </row>
    <row r="78" spans="1:24" ht="210" customHeight="1" thickTop="1" thickBot="1">
      <c r="A78" s="48"/>
      <c r="B78" s="2" t="s">
        <v>85</v>
      </c>
      <c r="C78" s="3">
        <v>6</v>
      </c>
      <c r="D78" s="10"/>
      <c r="E78" s="1" t="s">
        <v>0</v>
      </c>
      <c r="F78" s="1" t="str">
        <f>"§5 ust. 3 pkt 6  "&amp;prawo!B6</f>
        <v>§5 ust. 3 pkt 6  rozporządzenia Ministra Zdrowia z dnia 5 października 2017 r. w sprawie szczegółowego sposobu postępowania z odpadami medycznymi (Dz.U. z 2017 r. poz. 1975);</v>
      </c>
      <c r="G78" s="1" t="s">
        <v>41</v>
      </c>
      <c r="H78" s="10" t="s">
        <v>0</v>
      </c>
      <c r="I78" s="10" t="s">
        <v>0</v>
      </c>
      <c r="J78" s="1" t="s">
        <v>0</v>
      </c>
      <c r="K78" s="28">
        <f t="shared" si="4"/>
        <v>0</v>
      </c>
      <c r="P78" s="25" t="s">
        <v>155</v>
      </c>
      <c r="Q78" s="25" t="s">
        <v>156</v>
      </c>
      <c r="R78" s="25" t="s">
        <v>157</v>
      </c>
      <c r="V78" s="25" t="s">
        <v>158</v>
      </c>
      <c r="W78" s="25" t="s">
        <v>159</v>
      </c>
      <c r="X78" s="25" t="s">
        <v>160</v>
      </c>
    </row>
    <row r="79" spans="1:24" ht="210" customHeight="1" thickTop="1" thickBot="1">
      <c r="A79" s="48"/>
      <c r="B79" s="2" t="s">
        <v>86</v>
      </c>
      <c r="C79" s="3">
        <v>7</v>
      </c>
      <c r="D79" s="10"/>
      <c r="E79" s="1" t="s">
        <v>0</v>
      </c>
      <c r="F79" s="1" t="str">
        <f>"§5 ust. 3 pkt 7  "&amp;prawo!B6</f>
        <v>§5 ust. 3 pkt 7  rozporządzenia Ministra Zdrowia z dnia 5 października 2017 r. w sprawie szczegółowego sposobu postępowania z odpadami medycznymi (Dz.U. z 2017 r. poz. 1975);</v>
      </c>
      <c r="G79" s="1" t="s">
        <v>41</v>
      </c>
      <c r="H79" s="10" t="s">
        <v>0</v>
      </c>
      <c r="I79" s="10" t="s">
        <v>0</v>
      </c>
      <c r="J79" s="1" t="s">
        <v>0</v>
      </c>
      <c r="K79" s="28">
        <f t="shared" si="4"/>
        <v>0</v>
      </c>
      <c r="P79" s="25" t="s">
        <v>155</v>
      </c>
      <c r="Q79" s="25" t="s">
        <v>156</v>
      </c>
      <c r="R79" s="25" t="s">
        <v>157</v>
      </c>
      <c r="V79" s="25" t="s">
        <v>158</v>
      </c>
      <c r="W79" s="25" t="s">
        <v>159</v>
      </c>
      <c r="X79" s="25" t="s">
        <v>160</v>
      </c>
    </row>
    <row r="80" spans="1:24" ht="210" customHeight="1" thickTop="1" thickBot="1">
      <c r="A80" s="51"/>
      <c r="B80" s="2" t="s">
        <v>77</v>
      </c>
      <c r="C80" s="3">
        <v>8</v>
      </c>
      <c r="D80" s="10"/>
      <c r="E80" s="1" t="s">
        <v>0</v>
      </c>
      <c r="F80" s="1" t="str">
        <f>"§5 ust. 5  "&amp;prawo!B6</f>
        <v>§5 ust. 5  rozporządzenia Ministra Zdrowia z dnia 5 października 2017 r. w sprawie szczegółowego sposobu postępowania z odpadami medycznymi (Dz.U. z 2017 r. poz. 1975);</v>
      </c>
      <c r="G80" s="1" t="s">
        <v>41</v>
      </c>
      <c r="H80" s="10" t="s">
        <v>0</v>
      </c>
      <c r="I80" s="10" t="s">
        <v>0</v>
      </c>
      <c r="J80" s="1" t="s">
        <v>0</v>
      </c>
      <c r="K80" s="28">
        <f t="shared" si="4"/>
        <v>0</v>
      </c>
      <c r="P80" s="25" t="s">
        <v>155</v>
      </c>
      <c r="Q80" s="25" t="s">
        <v>156</v>
      </c>
      <c r="R80" s="25" t="s">
        <v>157</v>
      </c>
      <c r="V80" s="25" t="s">
        <v>158</v>
      </c>
      <c r="W80" s="25" t="s">
        <v>159</v>
      </c>
      <c r="X80" s="25" t="s">
        <v>160</v>
      </c>
    </row>
    <row r="81" spans="1:25" ht="210" customHeight="1" thickTop="1" thickBot="1">
      <c r="A81" s="47" t="s">
        <v>87</v>
      </c>
      <c r="B81" s="2" t="s">
        <v>88</v>
      </c>
      <c r="C81" s="3">
        <v>9</v>
      </c>
      <c r="D81" s="10"/>
      <c r="E81" s="1" t="s">
        <v>0</v>
      </c>
      <c r="F81" s="1" t="str">
        <f>"§5 ust. 4 pkt 1  "&amp;prawo!B6</f>
        <v>§5 ust. 4 pkt 1  rozporządzenia Ministra Zdrowia z dnia 5 października 2017 r. w sprawie szczegółowego sposobu postępowania z odpadami medycznymi (Dz.U. z 2017 r. poz. 1975);</v>
      </c>
      <c r="G81" s="1" t="s">
        <v>41</v>
      </c>
      <c r="H81" s="10" t="s">
        <v>0</v>
      </c>
      <c r="I81" s="10" t="s">
        <v>0</v>
      </c>
      <c r="J81" s="1" t="s">
        <v>0</v>
      </c>
      <c r="K81" s="28">
        <f t="shared" si="4"/>
        <v>0</v>
      </c>
      <c r="P81" s="25" t="s">
        <v>155</v>
      </c>
      <c r="Q81" s="25" t="s">
        <v>156</v>
      </c>
      <c r="R81" s="25" t="s">
        <v>157</v>
      </c>
      <c r="V81" s="25" t="s">
        <v>158</v>
      </c>
      <c r="W81" s="25" t="s">
        <v>159</v>
      </c>
      <c r="X81" s="25" t="s">
        <v>160</v>
      </c>
    </row>
    <row r="82" spans="1:25" ht="210" customHeight="1" thickTop="1" thickBot="1">
      <c r="A82" s="49"/>
      <c r="B82" s="11" t="s">
        <v>80</v>
      </c>
      <c r="C82" s="7">
        <v>10</v>
      </c>
      <c r="D82" s="10"/>
      <c r="E82" s="8" t="s">
        <v>0</v>
      </c>
      <c r="F82" s="8" t="str">
        <f>"§5 ust. 4 pkt 3  "&amp;prawo!B6</f>
        <v>§5 ust. 4 pkt 3  rozporządzenia Ministra Zdrowia z dnia 5 października 2017 r. w sprawie szczegółowego sposobu postępowania z odpadami medycznymi (Dz.U. z 2017 r. poz. 1975);</v>
      </c>
      <c r="G82" s="8" t="s">
        <v>41</v>
      </c>
      <c r="H82" s="10" t="s">
        <v>0</v>
      </c>
      <c r="I82" s="10" t="s">
        <v>0</v>
      </c>
      <c r="J82" s="8" t="s">
        <v>0</v>
      </c>
      <c r="K82" s="28">
        <f t="shared" si="4"/>
        <v>0</v>
      </c>
      <c r="P82" s="25" t="s">
        <v>155</v>
      </c>
      <c r="Q82" s="25" t="s">
        <v>156</v>
      </c>
      <c r="R82" s="25" t="s">
        <v>157</v>
      </c>
      <c r="V82" s="25" t="s">
        <v>158</v>
      </c>
      <c r="W82" s="25" t="s">
        <v>159</v>
      </c>
      <c r="X82" s="25" t="s">
        <v>160</v>
      </c>
    </row>
    <row r="83" spans="1:25" ht="13.5" thickTop="1"/>
    <row r="84" spans="1:25" ht="17.45" customHeight="1">
      <c r="A84" s="36" t="s">
        <v>89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25" ht="140.1" customHeight="1" thickBot="1">
      <c r="A85" s="40" t="s">
        <v>2</v>
      </c>
      <c r="B85" s="42" t="s">
        <v>3</v>
      </c>
      <c r="C85" s="43"/>
      <c r="D85" s="29" t="s">
        <v>4</v>
      </c>
      <c r="E85" s="29" t="s">
        <v>5</v>
      </c>
      <c r="F85" s="29" t="s">
        <v>6</v>
      </c>
      <c r="G85" s="29" t="s">
        <v>7</v>
      </c>
      <c r="H85" s="29" t="s">
        <v>27</v>
      </c>
      <c r="I85" s="29" t="s">
        <v>9</v>
      </c>
      <c r="J85" s="29" t="s">
        <v>10</v>
      </c>
      <c r="K85" s="30" t="s">
        <v>11</v>
      </c>
    </row>
    <row r="86" spans="1:25" ht="17.45" customHeight="1" thickTop="1" thickBot="1">
      <c r="A86" s="41"/>
      <c r="B86" s="44"/>
      <c r="C86" s="45"/>
      <c r="D86" s="31">
        <v>1</v>
      </c>
      <c r="E86" s="31">
        <v>2</v>
      </c>
      <c r="F86" s="31">
        <v>3</v>
      </c>
      <c r="G86" s="31">
        <v>4</v>
      </c>
      <c r="H86" s="31">
        <v>5</v>
      </c>
      <c r="I86" s="31">
        <v>6</v>
      </c>
      <c r="J86" s="31">
        <v>7</v>
      </c>
      <c r="K86" s="32">
        <v>8</v>
      </c>
    </row>
    <row r="87" spans="1:25" ht="245.1" customHeight="1" thickTop="1" thickBot="1">
      <c r="A87" s="50" t="s">
        <v>90</v>
      </c>
      <c r="B87" s="12" t="s">
        <v>91</v>
      </c>
      <c r="C87" s="4">
        <v>1</v>
      </c>
      <c r="D87" s="10"/>
      <c r="E87" s="10" t="s">
        <v>0</v>
      </c>
      <c r="F87" s="10" t="str">
        <f>"§25 ust. 1 pkt 1 "&amp;prawo!B5</f>
        <v>§25 ust. 1 pkt 1 rozporządzenia Ministra Zdrowia z dnia 26 czerwca 2012 r. w sprawie szczegółowych wymagań, jakim powinny odpowiadać pomieszczenia i urządzenia podmiotu wykonującego działalność leczniczą (Dz.U. z 2012 r. poz. 739);</v>
      </c>
      <c r="G87" s="10" t="s">
        <v>15</v>
      </c>
      <c r="H87" s="10" t="s">
        <v>0</v>
      </c>
      <c r="I87" s="10" t="s">
        <v>0</v>
      </c>
      <c r="J87" s="10" t="s">
        <v>0</v>
      </c>
      <c r="K87" s="28">
        <f>IF(I87=P87,V87,IF(I87=Q87,W87,IF(I87=R87,X87,IF(I87=S87,Y87,IF(I87=" "," ",)))))</f>
        <v>0</v>
      </c>
      <c r="P87" s="25" t="s">
        <v>142</v>
      </c>
      <c r="Q87" s="25" t="s">
        <v>143</v>
      </c>
      <c r="R87" s="25" t="s">
        <v>144</v>
      </c>
      <c r="S87" s="25" t="s">
        <v>145</v>
      </c>
      <c r="T87" s="26"/>
      <c r="U87" s="26"/>
      <c r="V87" s="25" t="s">
        <v>146</v>
      </c>
      <c r="W87" s="25" t="s">
        <v>147</v>
      </c>
      <c r="X87" s="25" t="s">
        <v>148</v>
      </c>
      <c r="Y87" s="25" t="s">
        <v>149</v>
      </c>
    </row>
    <row r="88" spans="1:25" ht="245.1" customHeight="1" thickTop="1" thickBot="1">
      <c r="A88" s="49"/>
      <c r="B88" s="11" t="s">
        <v>92</v>
      </c>
      <c r="C88" s="7">
        <v>2</v>
      </c>
      <c r="D88" s="10"/>
      <c r="E88" s="8" t="s">
        <v>0</v>
      </c>
      <c r="F88" s="8" t="str">
        <f>"§25 ust. 1 pkt 2 "&amp;prawo!B5</f>
        <v>§25 ust. 1 pkt 2 rozporządzenia Ministra Zdrowia z dnia 26 czerwca 2012 r. w sprawie szczegółowych wymagań, jakim powinny odpowiadać pomieszczenia i urządzenia podmiotu wykonującego działalność leczniczą (Dz.U. z 2012 r. poz. 739);</v>
      </c>
      <c r="G88" s="8" t="s">
        <v>15</v>
      </c>
      <c r="H88" s="10" t="s">
        <v>0</v>
      </c>
      <c r="I88" s="10" t="s">
        <v>0</v>
      </c>
      <c r="J88" s="8" t="s">
        <v>0</v>
      </c>
      <c r="K88" s="28">
        <f>IF(I88=P88,V88,IF(I88=Q88,W88,IF(I88=R88,X88,IF(I88=S88,Y88,IF(I88=" "," ",)))))</f>
        <v>0</v>
      </c>
      <c r="P88" s="25" t="s">
        <v>142</v>
      </c>
      <c r="Q88" s="25" t="s">
        <v>143</v>
      </c>
      <c r="R88" s="25" t="s">
        <v>144</v>
      </c>
      <c r="S88" s="25" t="s">
        <v>145</v>
      </c>
      <c r="T88" s="26"/>
      <c r="U88" s="26"/>
      <c r="V88" s="25" t="s">
        <v>146</v>
      </c>
      <c r="W88" s="25" t="s">
        <v>147</v>
      </c>
      <c r="X88" s="25" t="s">
        <v>148</v>
      </c>
      <c r="Y88" s="25" t="s">
        <v>149</v>
      </c>
    </row>
    <row r="89" spans="1:25" ht="13.5" thickTop="1"/>
    <row r="90" spans="1:25" ht="17.45" customHeight="1">
      <c r="A90" s="36" t="s">
        <v>93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25" ht="140.1" customHeight="1" thickBot="1">
      <c r="A91" s="40" t="s">
        <v>2</v>
      </c>
      <c r="B91" s="42" t="s">
        <v>3</v>
      </c>
      <c r="C91" s="43"/>
      <c r="D91" s="29" t="s">
        <v>4</v>
      </c>
      <c r="E91" s="29" t="s">
        <v>5</v>
      </c>
      <c r="F91" s="29" t="s">
        <v>6</v>
      </c>
      <c r="G91" s="29" t="s">
        <v>7</v>
      </c>
      <c r="H91" s="29" t="s">
        <v>27</v>
      </c>
      <c r="I91" s="29" t="s">
        <v>9</v>
      </c>
      <c r="J91" s="29" t="s">
        <v>10</v>
      </c>
      <c r="K91" s="30" t="s">
        <v>11</v>
      </c>
    </row>
    <row r="92" spans="1:25" ht="17.45" customHeight="1" thickTop="1" thickBot="1">
      <c r="A92" s="41"/>
      <c r="B92" s="44"/>
      <c r="C92" s="45"/>
      <c r="D92" s="31">
        <v>1</v>
      </c>
      <c r="E92" s="31">
        <v>2</v>
      </c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2">
        <v>8</v>
      </c>
    </row>
    <row r="93" spans="1:25" ht="157.5" customHeight="1" thickTop="1" thickBot="1">
      <c r="A93" s="50" t="s">
        <v>94</v>
      </c>
      <c r="B93" s="12" t="s">
        <v>95</v>
      </c>
      <c r="C93" s="4">
        <v>1</v>
      </c>
      <c r="D93" s="10"/>
      <c r="E93" s="10" t="s">
        <v>0</v>
      </c>
      <c r="F93" s="10" t="str">
        <f>"art. 11 ust. 2 pkt. 3 "&amp;prawo!B3</f>
        <v>art. 11 ust. 2 pkt. 3 ustawy z dnia 5 grudnia 2008 r. o zapobieganiu oraz zwalczaniu zakażeń i chorób zakaźnych u ludzi (tekst jednolity Dz.U. z 2018 poz. 151);</v>
      </c>
      <c r="G93" s="10" t="s">
        <v>30</v>
      </c>
      <c r="H93" s="10" t="s">
        <v>0</v>
      </c>
      <c r="I93" s="10" t="s">
        <v>0</v>
      </c>
      <c r="J93" s="10" t="s">
        <v>0</v>
      </c>
      <c r="K93" s="28">
        <f>IF(I93=P93,V93,IF(I93=Q93,W93,IF(I93=R93,X93,IF(I93=S93,Y93,IF(I93=" "," ",)))))</f>
        <v>0</v>
      </c>
      <c r="P93" s="25" t="s">
        <v>150</v>
      </c>
      <c r="Q93" s="25" t="s">
        <v>151</v>
      </c>
      <c r="V93" s="25" t="s">
        <v>152</v>
      </c>
      <c r="W93" s="25" t="s">
        <v>153</v>
      </c>
    </row>
    <row r="94" spans="1:25" ht="157.5" customHeight="1" thickTop="1" thickBot="1">
      <c r="A94" s="49"/>
      <c r="B94" s="11" t="s">
        <v>96</v>
      </c>
      <c r="C94" s="7">
        <v>2</v>
      </c>
      <c r="D94" s="10"/>
      <c r="E94" s="8" t="s">
        <v>0</v>
      </c>
      <c r="F94" s="8" t="str">
        <f>"at. 11 ust. 2 pkt 3 "&amp;prawo!B3</f>
        <v>at. 11 ust. 2 pkt 3 ustawy z dnia 5 grudnia 2008 r. o zapobieganiu oraz zwalczaniu zakażeń i chorób zakaźnych u ludzi (tekst jednolity Dz.U. z 2018 poz. 151);</v>
      </c>
      <c r="G94" s="8" t="s">
        <v>30</v>
      </c>
      <c r="H94" s="10" t="s">
        <v>0</v>
      </c>
      <c r="I94" s="10" t="s">
        <v>0</v>
      </c>
      <c r="J94" s="8" t="s">
        <v>0</v>
      </c>
      <c r="K94" s="28">
        <f>IF(I94=P94,V94,IF(I94=Q94,W94,IF(I94=R94,X94,IF(I94=S94,Y94,IF(I94=" "," ",)))))</f>
        <v>0</v>
      </c>
      <c r="P94" s="25" t="s">
        <v>150</v>
      </c>
      <c r="Q94" s="25" t="s">
        <v>151</v>
      </c>
      <c r="V94" s="25" t="s">
        <v>152</v>
      </c>
      <c r="W94" s="25" t="s">
        <v>153</v>
      </c>
    </row>
    <row r="95" spans="1:25" ht="11.65" customHeight="1" thickTop="1">
      <c r="A95" s="34" t="s">
        <v>97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7" spans="1:25">
      <c r="A97" s="36" t="s">
        <v>98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25" ht="79.5" thickBot="1">
      <c r="A98" s="40" t="s">
        <v>2</v>
      </c>
      <c r="B98" s="42" t="s">
        <v>3</v>
      </c>
      <c r="C98" s="43"/>
      <c r="D98" s="29" t="s">
        <v>4</v>
      </c>
      <c r="E98" s="29" t="s">
        <v>5</v>
      </c>
      <c r="F98" s="29" t="s">
        <v>6</v>
      </c>
      <c r="G98" s="29" t="s">
        <v>7</v>
      </c>
      <c r="H98" s="29" t="s">
        <v>27</v>
      </c>
      <c r="I98" s="29" t="s">
        <v>9</v>
      </c>
      <c r="J98" s="29" t="s">
        <v>10</v>
      </c>
      <c r="K98" s="30" t="s">
        <v>99</v>
      </c>
    </row>
    <row r="99" spans="1:25" ht="14.25" thickTop="1" thickBot="1">
      <c r="A99" s="41"/>
      <c r="B99" s="44"/>
      <c r="C99" s="45"/>
      <c r="D99" s="31">
        <v>1</v>
      </c>
      <c r="E99" s="31">
        <v>2</v>
      </c>
      <c r="F99" s="31">
        <v>3</v>
      </c>
      <c r="G99" s="31">
        <v>4</v>
      </c>
      <c r="H99" s="31">
        <v>5</v>
      </c>
      <c r="I99" s="31">
        <v>6</v>
      </c>
      <c r="J99" s="31">
        <v>7</v>
      </c>
      <c r="K99" s="32">
        <v>8</v>
      </c>
    </row>
    <row r="100" spans="1:25" ht="204.75" customHeight="1" thickTop="1" thickBot="1">
      <c r="A100" s="9" t="s">
        <v>100</v>
      </c>
      <c r="B100" s="12" t="s">
        <v>101</v>
      </c>
      <c r="C100" s="4">
        <v>1</v>
      </c>
      <c r="D100" s="10"/>
      <c r="E100" s="10" t="s">
        <v>0</v>
      </c>
      <c r="F100" s="10" t="str">
        <f>"załącznik nr 2 ust. 6 "&amp;prawo!B5</f>
        <v>załącznik nr 2 ust. 6 rozporządzenia Ministra Zdrowia z dnia 26 czerwca 2012 r. w sprawie szczegółowych wymagań, jakim powinny odpowiadać pomieszczenia i urządzenia podmiotu wykonującego działalność leczniczą (Dz.U. z 2012 r. poz. 739);</v>
      </c>
      <c r="G100" s="10" t="s">
        <v>15</v>
      </c>
      <c r="H100" s="10" t="s">
        <v>0</v>
      </c>
      <c r="I100" s="10" t="s">
        <v>0</v>
      </c>
      <c r="J100" s="10" t="s">
        <v>0</v>
      </c>
      <c r="K100" s="28">
        <f t="shared" ref="K100:K106" si="5">IF(I100=P100,V100,IF(I100=Q100,W100,IF(I100=R100,X100,IF(I100=S100,Y100,IF(I100=" "," ",)))))</f>
        <v>0</v>
      </c>
      <c r="P100" s="25" t="s">
        <v>142</v>
      </c>
      <c r="Q100" s="25" t="s">
        <v>143</v>
      </c>
      <c r="R100" s="25" t="s">
        <v>144</v>
      </c>
      <c r="S100" s="25" t="s">
        <v>145</v>
      </c>
      <c r="T100" s="26"/>
      <c r="U100" s="26"/>
      <c r="V100" s="25" t="s">
        <v>146</v>
      </c>
      <c r="W100" s="25" t="s">
        <v>147</v>
      </c>
      <c r="X100" s="25" t="s">
        <v>148</v>
      </c>
      <c r="Y100" s="25" t="s">
        <v>149</v>
      </c>
    </row>
    <row r="101" spans="1:25" ht="205.5" thickTop="1" thickBot="1">
      <c r="A101" s="47" t="s">
        <v>42</v>
      </c>
      <c r="B101" s="2" t="s">
        <v>102</v>
      </c>
      <c r="C101" s="3">
        <v>2</v>
      </c>
      <c r="D101" s="10"/>
      <c r="E101" s="1" t="s">
        <v>0</v>
      </c>
      <c r="F101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1" s="1" t="s">
        <v>15</v>
      </c>
      <c r="H101" s="10" t="s">
        <v>0</v>
      </c>
      <c r="I101" s="10" t="s">
        <v>0</v>
      </c>
      <c r="J101" s="1" t="s">
        <v>0</v>
      </c>
      <c r="K101" s="28">
        <f t="shared" si="5"/>
        <v>0</v>
      </c>
      <c r="P101" s="25" t="s">
        <v>142</v>
      </c>
      <c r="Q101" s="25" t="s">
        <v>143</v>
      </c>
      <c r="R101" s="25" t="s">
        <v>144</v>
      </c>
      <c r="S101" s="25" t="s">
        <v>145</v>
      </c>
      <c r="T101" s="26"/>
      <c r="U101" s="26"/>
      <c r="V101" s="25" t="s">
        <v>146</v>
      </c>
      <c r="W101" s="25" t="s">
        <v>147</v>
      </c>
      <c r="X101" s="25" t="s">
        <v>148</v>
      </c>
      <c r="Y101" s="25" t="s">
        <v>149</v>
      </c>
    </row>
    <row r="102" spans="1:25" ht="204" customHeight="1" thickTop="1" thickBot="1">
      <c r="A102" s="48"/>
      <c r="B102" s="2" t="s">
        <v>103</v>
      </c>
      <c r="C102" s="3">
        <v>3</v>
      </c>
      <c r="D102" s="10"/>
      <c r="E102" s="1" t="s">
        <v>0</v>
      </c>
      <c r="F102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2" s="1" t="s">
        <v>15</v>
      </c>
      <c r="H102" s="10" t="s">
        <v>0</v>
      </c>
      <c r="I102" s="10" t="s">
        <v>0</v>
      </c>
      <c r="J102" s="1" t="s">
        <v>0</v>
      </c>
      <c r="K102" s="28">
        <f t="shared" si="5"/>
        <v>0</v>
      </c>
      <c r="P102" s="25" t="s">
        <v>142</v>
      </c>
      <c r="Q102" s="25" t="s">
        <v>143</v>
      </c>
      <c r="R102" s="25" t="s">
        <v>144</v>
      </c>
      <c r="S102" s="25" t="s">
        <v>145</v>
      </c>
      <c r="T102" s="26"/>
      <c r="U102" s="26"/>
      <c r="V102" s="25" t="s">
        <v>146</v>
      </c>
      <c r="W102" s="25" t="s">
        <v>147</v>
      </c>
      <c r="X102" s="25" t="s">
        <v>148</v>
      </c>
      <c r="Y102" s="25" t="s">
        <v>149</v>
      </c>
    </row>
    <row r="103" spans="1:25" ht="204" customHeight="1" thickTop="1" thickBot="1">
      <c r="A103" s="48"/>
      <c r="B103" s="2" t="s">
        <v>104</v>
      </c>
      <c r="C103" s="3">
        <v>4</v>
      </c>
      <c r="D103" s="10"/>
      <c r="E103" s="1" t="s">
        <v>0</v>
      </c>
      <c r="F103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03" s="1" t="s">
        <v>15</v>
      </c>
      <c r="H103" s="10" t="s">
        <v>0</v>
      </c>
      <c r="I103" s="10" t="s">
        <v>0</v>
      </c>
      <c r="J103" s="1" t="s">
        <v>0</v>
      </c>
      <c r="K103" s="28">
        <f t="shared" si="5"/>
        <v>0</v>
      </c>
      <c r="P103" s="25" t="s">
        <v>142</v>
      </c>
      <c r="Q103" s="25" t="s">
        <v>143</v>
      </c>
      <c r="R103" s="25" t="s">
        <v>144</v>
      </c>
      <c r="S103" s="25" t="s">
        <v>145</v>
      </c>
      <c r="T103" s="26"/>
      <c r="U103" s="26"/>
      <c r="V103" s="25" t="s">
        <v>146</v>
      </c>
      <c r="W103" s="25" t="s">
        <v>147</v>
      </c>
      <c r="X103" s="25" t="s">
        <v>148</v>
      </c>
      <c r="Y103" s="25" t="s">
        <v>149</v>
      </c>
    </row>
    <row r="104" spans="1:25" ht="342" customHeight="1" thickTop="1" thickBot="1">
      <c r="A104" s="51"/>
      <c r="B104" s="2" t="s">
        <v>105</v>
      </c>
      <c r="C104" s="3">
        <v>5</v>
      </c>
      <c r="D104" s="10"/>
      <c r="E104" s="1" t="s">
        <v>0</v>
      </c>
      <c r="F104" s="1" t="str">
        <f>"art. 11 ust. 2 pkt 3 "&amp;prawo!B3</f>
        <v>art. 11 ust. 2 pkt 3 ustawy z dnia 5 grudnia 2008 r. o zapobieganiu oraz zwalczaniu zakażeń i chorób zakaźnych u ludzi (tekst jednolity Dz.U. z 2018 poz. 151);</v>
      </c>
      <c r="G104" s="1" t="s">
        <v>30</v>
      </c>
      <c r="H104" s="10" t="s">
        <v>0</v>
      </c>
      <c r="I104" s="1" t="s">
        <v>0</v>
      </c>
      <c r="J104" s="1" t="s">
        <v>0</v>
      </c>
      <c r="K104" s="28">
        <f t="shared" si="5"/>
        <v>0</v>
      </c>
      <c r="P104" s="25" t="s">
        <v>150</v>
      </c>
      <c r="Q104" s="25" t="s">
        <v>151</v>
      </c>
      <c r="V104" s="25" t="s">
        <v>152</v>
      </c>
      <c r="W104" s="25" t="s">
        <v>153</v>
      </c>
    </row>
    <row r="105" spans="1:25" ht="178.5" customHeight="1" thickTop="1" thickBot="1">
      <c r="A105" s="47" t="s">
        <v>106</v>
      </c>
      <c r="B105" s="2" t="s">
        <v>107</v>
      </c>
      <c r="C105" s="3">
        <v>6</v>
      </c>
      <c r="D105" s="10"/>
      <c r="E105" s="1" t="s">
        <v>0</v>
      </c>
      <c r="F105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105" s="1" t="s">
        <v>15</v>
      </c>
      <c r="H105" s="10" t="s">
        <v>0</v>
      </c>
      <c r="I105" s="1" t="s">
        <v>0</v>
      </c>
      <c r="J105" s="1" t="s">
        <v>0</v>
      </c>
      <c r="K105" s="28">
        <f t="shared" si="5"/>
        <v>0</v>
      </c>
      <c r="P105" s="25" t="s">
        <v>155</v>
      </c>
      <c r="Q105" s="25" t="s">
        <v>156</v>
      </c>
      <c r="R105" s="25" t="s">
        <v>157</v>
      </c>
      <c r="V105" s="25" t="s">
        <v>158</v>
      </c>
      <c r="W105" s="25" t="s">
        <v>159</v>
      </c>
      <c r="X105" s="25" t="s">
        <v>160</v>
      </c>
    </row>
    <row r="106" spans="1:25" ht="179.25" customHeight="1" thickTop="1" thickBot="1">
      <c r="A106" s="49"/>
      <c r="B106" s="11" t="s">
        <v>108</v>
      </c>
      <c r="C106" s="7">
        <v>7</v>
      </c>
      <c r="D106" s="10"/>
      <c r="E106" s="8" t="s">
        <v>0</v>
      </c>
      <c r="F106" s="8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106" s="8" t="s">
        <v>15</v>
      </c>
      <c r="H106" s="10" t="s">
        <v>0</v>
      </c>
      <c r="I106" s="1" t="s">
        <v>0</v>
      </c>
      <c r="J106" s="8" t="s">
        <v>0</v>
      </c>
      <c r="K106" s="28">
        <f t="shared" si="5"/>
        <v>0</v>
      </c>
      <c r="P106" s="25" t="s">
        <v>155</v>
      </c>
      <c r="Q106" s="25" t="s">
        <v>156</v>
      </c>
      <c r="R106" s="25" t="s">
        <v>157</v>
      </c>
      <c r="V106" s="25" t="s">
        <v>158</v>
      </c>
      <c r="W106" s="25" t="s">
        <v>159</v>
      </c>
      <c r="X106" s="25" t="s">
        <v>160</v>
      </c>
    </row>
    <row r="107" spans="1:25" ht="13.5" thickTop="1"/>
    <row r="108" spans="1:25" ht="17.25" customHeight="1">
      <c r="A108" s="36" t="s">
        <v>109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25" ht="140.1" customHeight="1" thickBot="1">
      <c r="A109" s="40" t="s">
        <v>2</v>
      </c>
      <c r="B109" s="42" t="s">
        <v>3</v>
      </c>
      <c r="C109" s="43"/>
      <c r="D109" s="29" t="s">
        <v>4</v>
      </c>
      <c r="E109" s="29" t="s">
        <v>5</v>
      </c>
      <c r="F109" s="29" t="s">
        <v>6</v>
      </c>
      <c r="G109" s="29" t="s">
        <v>7</v>
      </c>
      <c r="H109" s="29" t="s">
        <v>27</v>
      </c>
      <c r="I109" s="29" t="s">
        <v>9</v>
      </c>
      <c r="J109" s="29" t="s">
        <v>10</v>
      </c>
      <c r="K109" s="30" t="s">
        <v>110</v>
      </c>
    </row>
    <row r="110" spans="1:25" ht="17.45" customHeight="1" thickTop="1" thickBot="1">
      <c r="A110" s="41"/>
      <c r="B110" s="44"/>
      <c r="C110" s="45"/>
      <c r="D110" s="31">
        <v>1</v>
      </c>
      <c r="E110" s="31">
        <v>2</v>
      </c>
      <c r="F110" s="31">
        <v>3</v>
      </c>
      <c r="G110" s="31">
        <v>4</v>
      </c>
      <c r="H110" s="31">
        <v>5</v>
      </c>
      <c r="I110" s="31">
        <v>6</v>
      </c>
      <c r="J110" s="31">
        <v>7</v>
      </c>
      <c r="K110" s="32">
        <v>8</v>
      </c>
    </row>
    <row r="111" spans="1:25" ht="367.5" customHeight="1" thickTop="1" thickBot="1">
      <c r="A111" s="9" t="s">
        <v>111</v>
      </c>
      <c r="B111" s="12" t="s">
        <v>112</v>
      </c>
      <c r="C111" s="4">
        <v>1</v>
      </c>
      <c r="D111" s="10"/>
      <c r="E111" s="10" t="s">
        <v>0</v>
      </c>
      <c r="F111" s="10" t="str">
        <f>"art. 11 ust. 2 pkt 3, 4 "&amp;prawo!B3</f>
        <v>art. 11 ust. 2 pkt 3, 4 ustawy z dnia 5 grudnia 2008 r. o zapobieganiu oraz zwalczaniu zakażeń i chorób zakaźnych u ludzi (tekst jednolity Dz.U. z 2018 poz. 151);</v>
      </c>
      <c r="G111" s="10" t="s">
        <v>15</v>
      </c>
      <c r="H111" s="10" t="s">
        <v>14</v>
      </c>
      <c r="I111" s="10" t="s">
        <v>113</v>
      </c>
      <c r="J111" s="10" t="s">
        <v>113</v>
      </c>
      <c r="K111" s="19" t="s">
        <v>113</v>
      </c>
    </row>
    <row r="112" spans="1:25" ht="157.5" customHeight="1" thickTop="1" thickBot="1">
      <c r="A112" s="47" t="s">
        <v>114</v>
      </c>
      <c r="B112" s="2" t="s">
        <v>115</v>
      </c>
      <c r="C112" s="3">
        <v>2</v>
      </c>
      <c r="D112" s="10"/>
      <c r="E112" s="1" t="s">
        <v>0</v>
      </c>
      <c r="F112" s="1" t="str">
        <f>"art. 11 ust. 2 pkt 6 "&amp;prawo!B3</f>
        <v>art. 11 ust. 2 pkt 6 ustawy z dnia 5 grudnia 2008 r. o zapobieganiu oraz zwalczaniu zakażeń i chorób zakaźnych u ludzi (tekst jednolity Dz.U. z 2018 poz. 151);</v>
      </c>
      <c r="G112" s="1" t="s">
        <v>15</v>
      </c>
      <c r="H112" s="1" t="s">
        <v>14</v>
      </c>
      <c r="I112" s="1" t="s">
        <v>113</v>
      </c>
      <c r="J112" s="1" t="s">
        <v>113</v>
      </c>
      <c r="K112" s="17" t="s">
        <v>113</v>
      </c>
    </row>
    <row r="113" spans="1:11" ht="279.95" customHeight="1" thickTop="1" thickBot="1">
      <c r="A113" s="48"/>
      <c r="B113" s="2" t="s">
        <v>116</v>
      </c>
      <c r="C113" s="3">
        <v>3</v>
      </c>
      <c r="D113" s="10"/>
      <c r="E113" s="1" t="s">
        <v>0</v>
      </c>
      <c r="F113" s="1" t="str">
        <f>"§4 ust. 1 "&amp;prawo!B11</f>
        <v>§4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3" s="1" t="s">
        <v>15</v>
      </c>
      <c r="H113" s="1" t="s">
        <v>14</v>
      </c>
      <c r="I113" s="1" t="s">
        <v>113</v>
      </c>
      <c r="J113" s="1" t="s">
        <v>113</v>
      </c>
      <c r="K113" s="17" t="s">
        <v>113</v>
      </c>
    </row>
    <row r="114" spans="1:11" ht="279.95" customHeight="1" thickTop="1" thickBot="1">
      <c r="A114" s="48"/>
      <c r="B114" s="2" t="s">
        <v>117</v>
      </c>
      <c r="C114" s="3">
        <v>4</v>
      </c>
      <c r="D114" s="10"/>
      <c r="E114" s="1" t="s">
        <v>0</v>
      </c>
      <c r="F114" s="1" t="str">
        <f>"§5 ust. 1 "&amp;prawo!B11</f>
        <v>§5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4" s="1" t="s">
        <v>15</v>
      </c>
      <c r="H114" s="1" t="s">
        <v>14</v>
      </c>
      <c r="I114" s="1" t="s">
        <v>113</v>
      </c>
      <c r="J114" s="1" t="s">
        <v>113</v>
      </c>
      <c r="K114" s="17" t="s">
        <v>113</v>
      </c>
    </row>
    <row r="115" spans="1:11" ht="262.5" customHeight="1" thickTop="1" thickBot="1">
      <c r="A115" s="48"/>
      <c r="B115" s="2" t="s">
        <v>118</v>
      </c>
      <c r="C115" s="3">
        <v>5</v>
      </c>
      <c r="D115" s="10"/>
      <c r="E115" s="1" t="s">
        <v>0</v>
      </c>
      <c r="F115" s="1" t="str">
        <f>"§7 "&amp;prawo!B11</f>
        <v>§7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5" s="1" t="s">
        <v>15</v>
      </c>
      <c r="H115" s="1" t="s">
        <v>14</v>
      </c>
      <c r="I115" s="1" t="s">
        <v>113</v>
      </c>
      <c r="J115" s="1" t="s">
        <v>113</v>
      </c>
      <c r="K115" s="17" t="s">
        <v>113</v>
      </c>
    </row>
    <row r="116" spans="1:11" ht="279.95" customHeight="1" thickTop="1" thickBot="1">
      <c r="A116" s="48"/>
      <c r="B116" s="2" t="s">
        <v>119</v>
      </c>
      <c r="C116" s="3">
        <v>6</v>
      </c>
      <c r="D116" s="10"/>
      <c r="E116" s="1" t="s">
        <v>0</v>
      </c>
      <c r="F116" s="1" t="str">
        <f>"§4 ust. 4 "&amp;prawo!B11</f>
        <v>§4 ust.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6" s="1" t="s">
        <v>15</v>
      </c>
      <c r="H116" s="1" t="s">
        <v>14</v>
      </c>
      <c r="I116" s="1" t="s">
        <v>113</v>
      </c>
      <c r="J116" s="1" t="s">
        <v>113</v>
      </c>
      <c r="K116" s="17" t="s">
        <v>113</v>
      </c>
    </row>
    <row r="117" spans="1:11" ht="262.5" customHeight="1" thickTop="1" thickBot="1">
      <c r="A117" s="48"/>
      <c r="B117" s="2" t="s">
        <v>120</v>
      </c>
      <c r="C117" s="3">
        <v>7</v>
      </c>
      <c r="D117" s="10"/>
      <c r="E117" s="1" t="s">
        <v>0</v>
      </c>
      <c r="F117" s="1" t="str">
        <f>"§2 "&amp;prawo!B11</f>
        <v>§2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7" s="1" t="s">
        <v>15</v>
      </c>
      <c r="H117" s="1" t="s">
        <v>14</v>
      </c>
      <c r="I117" s="1" t="s">
        <v>113</v>
      </c>
      <c r="J117" s="1" t="s">
        <v>113</v>
      </c>
      <c r="K117" s="17" t="s">
        <v>113</v>
      </c>
    </row>
    <row r="118" spans="1:11" ht="279.95" customHeight="1" thickTop="1" thickBot="1">
      <c r="A118" s="48"/>
      <c r="B118" s="2" t="s">
        <v>121</v>
      </c>
      <c r="C118" s="3">
        <v>8</v>
      </c>
      <c r="D118" s="10"/>
      <c r="E118" s="1" t="s">
        <v>0</v>
      </c>
      <c r="F118" s="1" t="str">
        <f>"§2 ust. 1 pkt 3 "&amp;prawo!B11</f>
        <v>§2 ust. 1 pkt 3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8" s="1" t="s">
        <v>15</v>
      </c>
      <c r="H118" s="1" t="s">
        <v>14</v>
      </c>
      <c r="I118" s="1" t="s">
        <v>113</v>
      </c>
      <c r="J118" s="1" t="s">
        <v>113</v>
      </c>
      <c r="K118" s="17" t="s">
        <v>113</v>
      </c>
    </row>
    <row r="119" spans="1:11" ht="279.95" customHeight="1" thickTop="1" thickBot="1">
      <c r="A119" s="51"/>
      <c r="B119" s="2" t="s">
        <v>122</v>
      </c>
      <c r="C119" s="3">
        <v>9</v>
      </c>
      <c r="D119" s="10"/>
      <c r="E119" s="1" t="s">
        <v>0</v>
      </c>
      <c r="F119" s="1" t="str">
        <f>"§2 ust. 1 pkt 4 "&amp;prawo!B11</f>
        <v>§2 ust. 1 pkt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9" s="1" t="s">
        <v>15</v>
      </c>
      <c r="H119" s="1" t="s">
        <v>14</v>
      </c>
      <c r="I119" s="1" t="s">
        <v>113</v>
      </c>
      <c r="J119" s="1" t="s">
        <v>113</v>
      </c>
      <c r="K119" s="17" t="s">
        <v>113</v>
      </c>
    </row>
    <row r="120" spans="1:11" ht="157.5" customHeight="1" thickTop="1" thickBot="1">
      <c r="A120" s="5" t="s">
        <v>123</v>
      </c>
      <c r="B120" s="2" t="s">
        <v>124</v>
      </c>
      <c r="C120" s="3">
        <v>10</v>
      </c>
      <c r="D120" s="10"/>
      <c r="E120" s="1" t="s">
        <v>0</v>
      </c>
      <c r="F120" s="1" t="str">
        <f>"art. 11 ust. 2 pkt 3 "&amp;prawo!B3</f>
        <v>art. 11 ust. 2 pkt 3 ustawy z dnia 5 grudnia 2008 r. o zapobieganiu oraz zwalczaniu zakażeń i chorób zakaźnych u ludzi (tekst jednolity Dz.U. z 2018 poz. 151);</v>
      </c>
      <c r="G120" s="1" t="s">
        <v>30</v>
      </c>
      <c r="H120" s="1" t="s">
        <v>14</v>
      </c>
      <c r="I120" s="1" t="s">
        <v>113</v>
      </c>
      <c r="J120" s="1" t="s">
        <v>113</v>
      </c>
      <c r="K120" s="17" t="s">
        <v>113</v>
      </c>
    </row>
    <row r="121" spans="1:11" ht="227.45" customHeight="1" thickTop="1" thickBot="1">
      <c r="A121" s="5" t="s">
        <v>125</v>
      </c>
      <c r="B121" s="2" t="s">
        <v>126</v>
      </c>
      <c r="C121" s="3">
        <v>11</v>
      </c>
      <c r="D121" s="10"/>
      <c r="E121" s="1" t="s">
        <v>0</v>
      </c>
      <c r="F121" s="1" t="str">
        <f>"art. 11 ust. 2 pkt 3, art. 22 "&amp;prawo!B3&amp;"  oraz art. 67 ust 1 pkt 1a "&amp;prawo!B14</f>
        <v>art. 11 ust. 2 pkt 3, art. 22 ustawy z dnia 5 grudnia 2008 r. o zapobieganiu oraz zwalczaniu zakażeń i chorób zakaźnych u ludzi (tekst jednolity Dz.U. z 2018 poz. 151);  oraz art. 67 ust 1 pkt 1a ustawy z dnia 14 grudnia 2012 r. o odpadach (tj. Dz. U. z 2018 r. poz. 992)</v>
      </c>
      <c r="G121" s="1" t="s">
        <v>15</v>
      </c>
      <c r="H121" s="1" t="s">
        <v>14</v>
      </c>
      <c r="I121" s="1" t="s">
        <v>113</v>
      </c>
      <c r="J121" s="1" t="s">
        <v>113</v>
      </c>
      <c r="K121" s="17" t="s">
        <v>113</v>
      </c>
    </row>
    <row r="122" spans="1:11" ht="105" customHeight="1" thickTop="1" thickBot="1">
      <c r="A122" s="5" t="s">
        <v>127</v>
      </c>
      <c r="B122" s="2" t="s">
        <v>128</v>
      </c>
      <c r="C122" s="3">
        <v>12</v>
      </c>
      <c r="D122" s="10"/>
      <c r="E122" s="1" t="s">
        <v>0</v>
      </c>
      <c r="F122" s="1" t="str">
        <f>"art. 30 "&amp;prawo!B1</f>
        <v>art. 30 ustawy z dnia 14 marca 1985 r. o Państwowej Inspekcji Sanitarnej (tekst jednolity Dz.U. z 2017 poz. 1261 z późn. zm.);</v>
      </c>
      <c r="G122" s="1" t="s">
        <v>15</v>
      </c>
      <c r="H122" s="1" t="s">
        <v>14</v>
      </c>
      <c r="I122" s="1" t="s">
        <v>113</v>
      </c>
      <c r="J122" s="1" t="s">
        <v>113</v>
      </c>
      <c r="K122" s="17" t="s">
        <v>113</v>
      </c>
    </row>
    <row r="123" spans="1:11" ht="384.95" customHeight="1" thickTop="1" thickBot="1">
      <c r="A123" s="5" t="s">
        <v>129</v>
      </c>
      <c r="B123" s="2" t="s">
        <v>130</v>
      </c>
      <c r="C123" s="3">
        <v>13</v>
      </c>
      <c r="D123" s="10"/>
      <c r="E123" s="1" t="s">
        <v>0</v>
      </c>
      <c r="F123" s="1" t="str">
        <f>"art. 27 ust. 1, art. 52 pkt 4 "&amp;prawo!B3&amp;" oraz art. 24 "&amp;prawo!B8&amp;" oraz art. 96, §1 "&amp;prawo!B9</f>
        <v>art. 27 ust. 1, art. 52 pkt 4 ustawy z dnia 5 grudnia 2008 r. o zapobieganiu oraz zwalczaniu zakażeń i chorób zakaźnych u ludzi (tekst jednolity Dz.U. z 2018 poz. 151); oraz art. 24 ustawy z dnia 20 maja 1971 r. Kodeks wykroczeń (t.j. Dz. U. z 2018 r. poz. 618, 911); oraz art. 96, §1 ustawy z dnia 24 sierpnia 2001 r. Kodeks postępowania w sprawach o wykroczenia (t.j. Dz. U. z 2018 r. poz. 475, 1039, 1467)</v>
      </c>
      <c r="G123" s="1" t="s">
        <v>131</v>
      </c>
      <c r="H123" s="1" t="s">
        <v>14</v>
      </c>
      <c r="I123" s="1" t="s">
        <v>113</v>
      </c>
      <c r="J123" s="1" t="s">
        <v>113</v>
      </c>
      <c r="K123" s="17" t="s">
        <v>113</v>
      </c>
    </row>
    <row r="124" spans="1:11" ht="245.1" customHeight="1" thickTop="1" thickBot="1">
      <c r="A124" s="6" t="s">
        <v>132</v>
      </c>
      <c r="B124" s="11" t="s">
        <v>133</v>
      </c>
      <c r="C124" s="7">
        <v>14</v>
      </c>
      <c r="D124" s="10"/>
      <c r="E124" s="8" t="s">
        <v>0</v>
      </c>
      <c r="F124" s="8" t="str">
        <f>"§39 ust. 1, 2 "&amp;prawo!B5</f>
        <v>§39 ust. 1, 2 rozporządzenia Ministra Zdrowia z dnia 26 czerwca 2012 r. w sprawie szczegółowych wymagań, jakim powinny odpowiadać pomieszczenia i urządzenia podmiotu wykonującego działalność leczniczą (Dz.U. z 2012 r. poz. 739);</v>
      </c>
      <c r="G124" s="8" t="s">
        <v>15</v>
      </c>
      <c r="H124" s="8" t="s">
        <v>14</v>
      </c>
      <c r="I124" s="8" t="s">
        <v>113</v>
      </c>
      <c r="J124" s="8" t="s">
        <v>113</v>
      </c>
      <c r="K124" s="18" t="s">
        <v>113</v>
      </c>
    </row>
    <row r="125" spans="1:11" ht="13.5" thickTop="1"/>
    <row r="126" spans="1:11" ht="17.45" customHeight="1">
      <c r="A126" s="36" t="s">
        <v>134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40.1" customHeight="1" thickBot="1">
      <c r="A127" s="40" t="s">
        <v>2</v>
      </c>
      <c r="B127" s="42" t="s">
        <v>3</v>
      </c>
      <c r="C127" s="43"/>
      <c r="D127" s="29" t="s">
        <v>4</v>
      </c>
      <c r="E127" s="29" t="s">
        <v>5</v>
      </c>
      <c r="F127" s="29" t="s">
        <v>6</v>
      </c>
      <c r="G127" s="29" t="s">
        <v>7</v>
      </c>
      <c r="H127" s="29" t="s">
        <v>27</v>
      </c>
      <c r="I127" s="29" t="s">
        <v>9</v>
      </c>
      <c r="J127" s="29" t="s">
        <v>10</v>
      </c>
      <c r="K127" s="30" t="s">
        <v>110</v>
      </c>
    </row>
    <row r="128" spans="1:11" ht="17.45" customHeight="1" thickTop="1" thickBot="1">
      <c r="A128" s="41"/>
      <c r="B128" s="44"/>
      <c r="C128" s="45"/>
      <c r="D128" s="31">
        <v>1</v>
      </c>
      <c r="E128" s="31">
        <v>2</v>
      </c>
      <c r="F128" s="31">
        <v>3</v>
      </c>
      <c r="G128" s="31">
        <v>4</v>
      </c>
      <c r="H128" s="31">
        <v>5</v>
      </c>
      <c r="I128" s="31">
        <v>6</v>
      </c>
      <c r="J128" s="31">
        <v>7</v>
      </c>
      <c r="K128" s="32">
        <v>8</v>
      </c>
    </row>
    <row r="129" spans="1:23" ht="157.5" customHeight="1" thickTop="1" thickBot="1">
      <c r="A129" s="50" t="s">
        <v>135</v>
      </c>
      <c r="B129" s="12" t="s">
        <v>136</v>
      </c>
      <c r="C129" s="4">
        <v>1</v>
      </c>
      <c r="D129" s="10"/>
      <c r="E129" s="10" t="s">
        <v>0</v>
      </c>
      <c r="F129" s="10" t="str">
        <f>"art. 5 ust. 1 pkt 1, art. 13 ust. 2 "&amp;prawo!B4</f>
        <v>art. 5 ust. 1 pkt 1, art. 13 ust. 2 ustawy z dnia 9 listopada 1995 r. o ochronie zdrowia przed następstwami używania tytoniu i wyrobów tytoniowych (t.j. Dz.U. z 2018 r. poz. 1446);</v>
      </c>
      <c r="G129" s="10" t="s">
        <v>137</v>
      </c>
      <c r="H129" s="10" t="s">
        <v>14</v>
      </c>
      <c r="I129" s="10" t="s">
        <v>113</v>
      </c>
      <c r="J129" s="10" t="s">
        <v>113</v>
      </c>
      <c r="K129" s="19" t="s">
        <v>113</v>
      </c>
    </row>
    <row r="130" spans="1:23" ht="157.5" customHeight="1" thickTop="1" thickBot="1">
      <c r="A130" s="49"/>
      <c r="B130" s="11" t="s">
        <v>138</v>
      </c>
      <c r="C130" s="7">
        <v>2</v>
      </c>
      <c r="D130" s="10"/>
      <c r="E130" s="8" t="s">
        <v>0</v>
      </c>
      <c r="F130" s="8" t="str">
        <f>"art. 5 ust. 1a, art. 13 ust. 1, pkt 2 "&amp;prawo!B4</f>
        <v>art. 5 ust. 1a, art. 13 ust. 1, pkt 2 ustawy z dnia 9 listopada 1995 r. o ochronie zdrowia przed następstwami używania tytoniu i wyrobów tytoniowych (t.j. Dz.U. z 2018 r. poz. 1446);</v>
      </c>
      <c r="G130" s="8" t="s">
        <v>139</v>
      </c>
      <c r="H130" s="10" t="s">
        <v>0</v>
      </c>
      <c r="I130" s="8" t="s">
        <v>0</v>
      </c>
      <c r="J130" s="8" t="s">
        <v>0</v>
      </c>
      <c r="K130" s="28">
        <f>IF(I130=P130,V130,IF(I130=Q130,W130,IF(I130=R130,X130,IF(I130=S130,Y130,IF(I130=" "," ",)))))</f>
        <v>0</v>
      </c>
      <c r="P130" s="25" t="s">
        <v>161</v>
      </c>
      <c r="Q130" s="25" t="s">
        <v>151</v>
      </c>
      <c r="V130" s="25" t="s">
        <v>162</v>
      </c>
      <c r="W130" s="25" t="s">
        <v>163</v>
      </c>
    </row>
    <row r="131" spans="1:23" ht="13.5" thickTop="1"/>
  </sheetData>
  <mergeCells count="57">
    <mergeCell ref="A127:A128"/>
    <mergeCell ref="B127:C128"/>
    <mergeCell ref="A129:A130"/>
    <mergeCell ref="A108:K108"/>
    <mergeCell ref="A109:A110"/>
    <mergeCell ref="B109:C110"/>
    <mergeCell ref="A112:A119"/>
    <mergeCell ref="A126:K126"/>
    <mergeCell ref="A97:K97"/>
    <mergeCell ref="A98:A99"/>
    <mergeCell ref="B98:C99"/>
    <mergeCell ref="A101:A104"/>
    <mergeCell ref="A105:A106"/>
    <mergeCell ref="A90:K90"/>
    <mergeCell ref="A91:A92"/>
    <mergeCell ref="B91:C92"/>
    <mergeCell ref="A93:A94"/>
    <mergeCell ref="A95:K95"/>
    <mergeCell ref="A73:A80"/>
    <mergeCell ref="A81:A82"/>
    <mergeCell ref="A84:K84"/>
    <mergeCell ref="A85:A86"/>
    <mergeCell ref="B85:C86"/>
    <mergeCell ref="A87:A88"/>
    <mergeCell ref="A59:A60"/>
    <mergeCell ref="B59:C60"/>
    <mergeCell ref="A61:A68"/>
    <mergeCell ref="A70:K70"/>
    <mergeCell ref="A71:A72"/>
    <mergeCell ref="B71:C72"/>
    <mergeCell ref="A42:A49"/>
    <mergeCell ref="A51:K51"/>
    <mergeCell ref="A52:A53"/>
    <mergeCell ref="B52:C53"/>
    <mergeCell ref="A56:K56"/>
    <mergeCell ref="A58:K58"/>
    <mergeCell ref="A28:K28"/>
    <mergeCell ref="A29:A30"/>
    <mergeCell ref="B29:C30"/>
    <mergeCell ref="A32:A37"/>
    <mergeCell ref="A39:K39"/>
    <mergeCell ref="A40:A41"/>
    <mergeCell ref="B40:C41"/>
    <mergeCell ref="A17:A18"/>
    <mergeCell ref="B17:C18"/>
    <mergeCell ref="A21:K21"/>
    <mergeCell ref="A23:K23"/>
    <mergeCell ref="A24:A25"/>
    <mergeCell ref="B24:C25"/>
    <mergeCell ref="A14:K14"/>
    <mergeCell ref="A16:K16"/>
    <mergeCell ref="A1:K1"/>
    <mergeCell ref="A2:K2"/>
    <mergeCell ref="A3:A4"/>
    <mergeCell ref="B3:C4"/>
    <mergeCell ref="D5"/>
    <mergeCell ref="H5"/>
  </mergeCells>
  <dataValidations count="16">
    <dataValidation type="list" allowBlank="1" showInputMessage="1" showErrorMessage="1" sqref="D5:D13 D19:D20 D26 D31:D37 D42:D49 D54:D55 D61:D68 D73:D82 D87:D88 D93:D94 D100:D106 D111:D124 D129:D130">
      <formula1>$P$1:$P$3</formula1>
    </dataValidation>
    <dataValidation type="list" allowBlank="1" showInputMessage="1" showErrorMessage="1" sqref="H5:H13 H19:H20 H26 H31:H37 H42:H49 H54:H55 H61:H68 H73:H82 H87:H88 H93:H94 H100:H106 H130">
      <formula1>$P$1:$P$2</formula1>
    </dataValidation>
    <dataValidation type="list" allowBlank="1" showInputMessage="1" showErrorMessage="1" sqref="I5:I13">
      <formula1>$P$5:$S$5</formula1>
    </dataValidation>
    <dataValidation type="list" allowBlank="1" showInputMessage="1" showErrorMessage="1" sqref="I19:I20 I26">
      <formula1>$P$19:$Q$19</formula1>
    </dataValidation>
    <dataValidation type="list" allowBlank="1" showInputMessage="1" showErrorMessage="1" sqref="I31">
      <formula1>$P$31:$Q$31</formula1>
    </dataValidation>
    <dataValidation type="list" allowBlank="1" showInputMessage="1" showErrorMessage="1" sqref="I32:I35">
      <formula1>$P$32:$S$32</formula1>
    </dataValidation>
    <dataValidation type="list" allowBlank="1" showInputMessage="1" showErrorMessage="1" sqref="I36">
      <formula1>$P$36:$Q$36</formula1>
    </dataValidation>
    <dataValidation type="list" allowBlank="1" showInputMessage="1" showErrorMessage="1" sqref="I37">
      <formula1>$P$37:$S$37</formula1>
    </dataValidation>
    <dataValidation type="list" allowBlank="1" showInputMessage="1" showErrorMessage="1" sqref="I42:I49 I54:I55 I61:I68">
      <formula1>$P$42:$R$42</formula1>
    </dataValidation>
    <dataValidation type="list" allowBlank="1" showInputMessage="1" showErrorMessage="1" sqref="I73:I82">
      <formula1>$P$73:$R$73</formula1>
    </dataValidation>
    <dataValidation type="list" allowBlank="1" showInputMessage="1" showErrorMessage="1" sqref="I87:I88">
      <formula1>$P$87:$S$87</formula1>
    </dataValidation>
    <dataValidation type="list" allowBlank="1" showInputMessage="1" showErrorMessage="1" sqref="I93:I94">
      <formula1>$P$93:$Q$93</formula1>
    </dataValidation>
    <dataValidation type="list" allowBlank="1" showInputMessage="1" showErrorMessage="1" sqref="I100:I103">
      <formula1>$P$100:$S$100</formula1>
    </dataValidation>
    <dataValidation type="list" allowBlank="1" showInputMessage="1" showErrorMessage="1" sqref="I104">
      <formula1>$P$104:$Q$104</formula1>
    </dataValidation>
    <dataValidation type="list" allowBlank="1" showInputMessage="1" showErrorMessage="1" sqref="I105:I106">
      <formula1>$P$105:$R$105</formula1>
    </dataValidation>
    <dataValidation type="list" allowBlank="1" showInputMessage="1" showErrorMessage="1" sqref="I130">
      <formula1>$P$130:$Q$130</formula1>
    </dataValidation>
  </dataValidations>
  <pageMargins left="0.7" right="0.2" top="0.2" bottom="0.2" header="0.5" footer="0.5"/>
  <pageSetup scale="40" orientation="portrait" horizontalDpi="300" verticalDpi="300" r:id="rId1"/>
  <headerFooter alignWithMargins="0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B14"/>
  <sheetViews>
    <sheetView workbookViewId="0">
      <selection activeCell="B12" sqref="B12"/>
    </sheetView>
  </sheetViews>
  <sheetFormatPr defaultRowHeight="12.75"/>
  <cols>
    <col min="1" max="1" width="9.140625" style="33"/>
    <col min="2" max="2" width="226.5703125" style="33" bestFit="1" customWidth="1"/>
    <col min="3" max="16384" width="9.140625" style="33"/>
  </cols>
  <sheetData>
    <row r="1" spans="1:2">
      <c r="A1" s="33">
        <v>1</v>
      </c>
      <c r="B1" s="33" t="s">
        <v>165</v>
      </c>
    </row>
    <row r="2" spans="1:2">
      <c r="A2" s="33">
        <v>2</v>
      </c>
      <c r="B2" s="33" t="s">
        <v>166</v>
      </c>
    </row>
    <row r="3" spans="1:2">
      <c r="A3" s="33">
        <v>3</v>
      </c>
      <c r="B3" s="33" t="s">
        <v>167</v>
      </c>
    </row>
    <row r="4" spans="1:2">
      <c r="A4" s="33">
        <v>4</v>
      </c>
      <c r="B4" s="33" t="s">
        <v>168</v>
      </c>
    </row>
    <row r="5" spans="1:2">
      <c r="A5" s="33">
        <v>5</v>
      </c>
      <c r="B5" s="33" t="s">
        <v>169</v>
      </c>
    </row>
    <row r="6" spans="1:2">
      <c r="A6" s="33">
        <v>6</v>
      </c>
      <c r="B6" s="33" t="s">
        <v>170</v>
      </c>
    </row>
    <row r="7" spans="1:2">
      <c r="A7" s="33">
        <v>7</v>
      </c>
      <c r="B7" s="33" t="s">
        <v>171</v>
      </c>
    </row>
    <row r="8" spans="1:2">
      <c r="A8" s="33">
        <v>8</v>
      </c>
      <c r="B8" s="33" t="s">
        <v>172</v>
      </c>
    </row>
    <row r="9" spans="1:2">
      <c r="A9" s="33">
        <v>9</v>
      </c>
      <c r="B9" s="33" t="s">
        <v>173</v>
      </c>
    </row>
    <row r="10" spans="1:2">
      <c r="A10" s="33">
        <v>10</v>
      </c>
      <c r="B10" s="33" t="s">
        <v>174</v>
      </c>
    </row>
    <row r="11" spans="1:2">
      <c r="A11" s="33">
        <v>11</v>
      </c>
      <c r="B11" s="33" t="s">
        <v>175</v>
      </c>
    </row>
    <row r="12" spans="1:2">
      <c r="A12" s="33">
        <v>12</v>
      </c>
      <c r="B12" s="33" t="s">
        <v>176</v>
      </c>
    </row>
    <row r="13" spans="1:2">
      <c r="A13" s="33">
        <v>13</v>
      </c>
      <c r="B13" s="33" t="s">
        <v>177</v>
      </c>
    </row>
    <row r="14" spans="1:2">
      <c r="A14" s="33">
        <v>14</v>
      </c>
      <c r="B14" s="3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Praktyka pielęgniarek i położny</vt:lpstr>
      <vt:lpstr>prawo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Tenderowicz</dc:creator>
  <cp:lastModifiedBy>Jacek Żak</cp:lastModifiedBy>
  <dcterms:created xsi:type="dcterms:W3CDTF">2017-07-24T08:25:31Z</dcterms:created>
  <dcterms:modified xsi:type="dcterms:W3CDTF">2018-10-02T12:13:21Z</dcterms:modified>
</cp:coreProperties>
</file>