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novo2\uzytkownicy$\j.zak\Pulpit\Pulpit 2018\standaryzacja na www Arkusze ryzyka\EP\"/>
    </mc:Choice>
  </mc:AlternateContent>
  <bookViews>
    <workbookView xWindow="32760" yWindow="3570" windowWidth="14940" windowHeight="9150"/>
  </bookViews>
  <sheets>
    <sheet name="EP Przychodnia uzdrowiskowa" sheetId="10" r:id="rId1"/>
    <sheet name="prawo" sheetId="11" r:id="rId2"/>
  </sheets>
  <definedNames>
    <definedName name="_xlnm.Print_Area" localSheetId="0">'EP Przychodnia uzdrowiskowa'!$A$1:$K$172</definedName>
  </definedNames>
  <calcPr calcId="162913"/>
</workbook>
</file>

<file path=xl/calcChain.xml><?xml version="1.0" encoding="utf-8"?>
<calcChain xmlns="http://schemas.openxmlformats.org/spreadsheetml/2006/main">
  <c r="F171" i="10" l="1"/>
  <c r="F170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46" i="10"/>
  <c r="F141" i="10"/>
  <c r="F140" i="10"/>
  <c r="F139" i="10"/>
  <c r="F138" i="10"/>
  <c r="F137" i="10"/>
  <c r="F136" i="10"/>
  <c r="F130" i="10"/>
  <c r="F129" i="10"/>
  <c r="F128" i="10"/>
  <c r="F127" i="10"/>
  <c r="F126" i="10"/>
  <c r="F121" i="10"/>
  <c r="F120" i="10"/>
  <c r="F114" i="10"/>
  <c r="F113" i="10"/>
  <c r="F112" i="10"/>
  <c r="F111" i="10"/>
  <c r="F110" i="10"/>
  <c r="F109" i="10"/>
  <c r="F108" i="10"/>
  <c r="F107" i="10"/>
  <c r="F106" i="10"/>
  <c r="F105" i="10"/>
  <c r="F99" i="10"/>
  <c r="F98" i="10"/>
  <c r="F97" i="10"/>
  <c r="F96" i="10"/>
  <c r="F95" i="10"/>
  <c r="F94" i="10"/>
  <c r="F93" i="10"/>
  <c r="F92" i="10"/>
  <c r="F86" i="10"/>
  <c r="F85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2" i="10"/>
  <c r="F61" i="10"/>
  <c r="F60" i="10"/>
  <c r="F55" i="10"/>
  <c r="F54" i="10"/>
  <c r="F53" i="10"/>
  <c r="F52" i="10"/>
  <c r="F51" i="10"/>
  <c r="F50" i="10"/>
  <c r="F49" i="10"/>
  <c r="F48" i="10"/>
  <c r="F42" i="10"/>
  <c r="F41" i="10"/>
  <c r="F40" i="10"/>
  <c r="F39" i="10"/>
  <c r="F38" i="10"/>
  <c r="F37" i="10"/>
  <c r="F36" i="10"/>
  <c r="F30" i="10"/>
  <c r="F29" i="10"/>
  <c r="F28" i="10"/>
  <c r="F27" i="10"/>
  <c r="F26" i="10"/>
  <c r="F25" i="10"/>
  <c r="F20" i="10"/>
  <c r="F19" i="10"/>
  <c r="F13" i="10"/>
  <c r="F12" i="10"/>
  <c r="F11" i="10"/>
  <c r="F10" i="10"/>
  <c r="F9" i="10"/>
  <c r="F8" i="10"/>
  <c r="F7" i="10"/>
  <c r="F6" i="10"/>
  <c r="F5" i="10"/>
  <c r="K171" i="10"/>
  <c r="K146" i="10"/>
  <c r="K137" i="10"/>
  <c r="K138" i="10"/>
  <c r="K139" i="10"/>
  <c r="K140" i="10"/>
  <c r="K141" i="10"/>
  <c r="K136" i="10"/>
  <c r="K127" i="10"/>
  <c r="K128" i="10"/>
  <c r="K129" i="10"/>
  <c r="K130" i="10"/>
  <c r="K126" i="10"/>
  <c r="K121" i="10"/>
  <c r="K120" i="10"/>
  <c r="K106" i="10"/>
  <c r="K107" i="10"/>
  <c r="K108" i="10"/>
  <c r="K109" i="10"/>
  <c r="K110" i="10"/>
  <c r="K111" i="10"/>
  <c r="K112" i="10"/>
  <c r="K113" i="10"/>
  <c r="K114" i="10"/>
  <c r="K105" i="10"/>
  <c r="K93" i="10"/>
  <c r="K94" i="10"/>
  <c r="K95" i="10"/>
  <c r="K96" i="10"/>
  <c r="K97" i="10"/>
  <c r="K98" i="10"/>
  <c r="K99" i="10"/>
  <c r="K92" i="10"/>
  <c r="K86" i="10"/>
  <c r="K85" i="10"/>
  <c r="K69" i="10"/>
  <c r="K70" i="10"/>
  <c r="K71" i="10"/>
  <c r="K72" i="10"/>
  <c r="K73" i="10"/>
  <c r="K74" i="10"/>
  <c r="K75" i="10"/>
  <c r="K76" i="10"/>
  <c r="K77" i="10"/>
  <c r="K78" i="10"/>
  <c r="K79" i="10"/>
  <c r="K68" i="10"/>
  <c r="K61" i="10"/>
  <c r="K62" i="10"/>
  <c r="K60" i="10"/>
  <c r="K55" i="10"/>
  <c r="K54" i="10"/>
  <c r="K49" i="10"/>
  <c r="K50" i="10"/>
  <c r="K51" i="10"/>
  <c r="K52" i="10"/>
  <c r="K53" i="10"/>
  <c r="K48" i="10"/>
  <c r="K37" i="10"/>
  <c r="K38" i="10"/>
  <c r="K39" i="10"/>
  <c r="K40" i="10"/>
  <c r="K41" i="10"/>
  <c r="K42" i="10"/>
  <c r="K36" i="10"/>
  <c r="K26" i="10"/>
  <c r="K27" i="10"/>
  <c r="K28" i="10"/>
  <c r="K29" i="10"/>
  <c r="K30" i="10"/>
  <c r="K25" i="10"/>
  <c r="K20" i="10"/>
  <c r="K19" i="10"/>
  <c r="K6" i="10"/>
  <c r="K7" i="10"/>
  <c r="K8" i="10"/>
  <c r="K9" i="10"/>
  <c r="K10" i="10"/>
  <c r="K11" i="10"/>
  <c r="K12" i="10"/>
  <c r="K13" i="10"/>
  <c r="K5" i="10"/>
</calcChain>
</file>

<file path=xl/sharedStrings.xml><?xml version="1.0" encoding="utf-8"?>
<sst xmlns="http://schemas.openxmlformats.org/spreadsheetml/2006/main" count="1414" uniqueCount="211">
  <si>
    <t/>
  </si>
  <si>
    <t>Tabela 1. Stan sanitarno-techniczny pomieszczeń, mebli i wyposażenia 
(Pomieszczenia wymagające i niewymagające asepktyki)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</si>
  <si>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</si>
  <si>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</si>
  <si>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</si>
  <si>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</si>
  <si>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</si>
  <si>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</si>
  <si>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</si>
  <si>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</si>
  <si>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</si>
  <si>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</si>
  <si>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wymagające aseptyki</t>
  </si>
  <si>
    <t>Powierzchnia podłogi zniszczona, z ubytkami, uniemożliwiająca mycie i dezynfekcję</t>
  </si>
  <si>
    <t>NIE</t>
  </si>
  <si>
    <t>Decyzja merytoryczna + decyzja płatnicza</t>
  </si>
  <si>
    <t>Zniszczone, nieszczelne połączenia ścian z podłogami uniemożliwiające mycie i dezynfekcję</t>
  </si>
  <si>
    <t>Powierzchnie ścian zniszczone, ubytki, pęknięcia, ubytki w płytkach ściennych</t>
  </si>
  <si>
    <t>Nieprawidłowy stan sanitarno-techniczny wyposażenia gabinetu - ubytki powierzchni</t>
  </si>
  <si>
    <t>Brak zmywalności, zniszczenia powierzchni mebli</t>
  </si>
  <si>
    <t>Stan sanitarno-techniczny sufitów podwieszanych (jeśli dotyczy) - powierzchnie zniszczone, uniemożliwiające mycie i dezynfekcję</t>
  </si>
  <si>
    <t>Pomieszczenia nie wymagające aseptyki</t>
  </si>
  <si>
    <t>Powierzchnia podłogi zniszczona, z ubytkami, uniemożliwiająca mycie i dezynfekcję*</t>
  </si>
  <si>
    <t>Zniszczone, nieszczelne połączenia ścian z podłogami uniemożliwiające mycie i dezynfekcję*</t>
  </si>
  <si>
    <t>Nieprawidłowy stan sanitarno techniczny mebli - brak zmywalności, ubytki powierzchni**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</si>
  <si>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</si>
  <si>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>Tabela 2. Szczegółowy wymagania dotyczące powierzchni oraz ścian wokół umywalek</t>
  </si>
  <si>
    <t>Wymagania dot. podłóg w pomieszczeniach, w których udzielane są świadczenia zdrowotne</t>
  </si>
  <si>
    <t>Brak podłóg w pomieszczeniach, w których udzielane są świadczenia zdrowotne, wykonanych z materiałów trwałych o powierzchniał gładkich, antypoślizgowych, zmywalnych, nienasiąkliwych i odpronych na działanie środków myjąco-dezynfekcyjnych</t>
  </si>
  <si>
    <t>Wymagania dot. ścian wokół umywalek i zlewozmywaków</t>
  </si>
  <si>
    <t>Brak ścian wokół umywalek i zlewozmywaków wykończonych w sposób zabezpieczający ściane przed zawilgoceniem</t>
  </si>
  <si>
    <t xml:space="preserve">Tabela 3. Gabinet lekarski </t>
  </si>
  <si>
    <t>Zapewnienie gabinetu lekarskiego</t>
  </si>
  <si>
    <t>Brak gabinetu lekarskiego</t>
  </si>
  <si>
    <t>Wyposażenie w umywalkę do mycia rąk</t>
  </si>
  <si>
    <t>Brak co najmniej jednej umywalki z baterią z ciepłą i zimną wodą</t>
  </si>
  <si>
    <t>Brak dozownika z mydłem i/lub brak mydła</t>
  </si>
  <si>
    <t>Brak dozownika ze środkiem dezynfekcyjnym i/lub brak środka dezynfekcyjnego</t>
  </si>
  <si>
    <t>Brak pojemnika z ręcznikami jednorazowego użycia i/lub ręczników jednorazowego użycia</t>
  </si>
  <si>
    <t>Brak pojemnika na zużyte ręczniki</t>
  </si>
  <si>
    <t>* Nie dotyczy gdy stanowiska mycia rąk personelu oraz narzędzi i sprzętu wielokrotnego użycia są zorganizowane w oddzielnym pomieszczeniu, do którego narzędzia i sprzęt są przenoszone w szczelnych pojemnikach oraz w przypadku gdy mycie i sterylizacja są przeprowadzane w innym podmiocie</t>
  </si>
  <si>
    <t xml:space="preserve">Tabela 4. Gabinet zabiegowy
</t>
  </si>
  <si>
    <t>Zapewnienie gabinetu zabiegowego</t>
  </si>
  <si>
    <t>Brak gabinetu zabiegowego</t>
  </si>
  <si>
    <t>Wyposażenie w umywalkę do mycia rąk
(Nie dotyczy pomieszczeń, w których odbywa się badanie za pomocą rezonansu magnetycznego)</t>
  </si>
  <si>
    <t>Zapewnienie zlewu z baterią*</t>
  </si>
  <si>
    <t>Brak zlewu z baterią (niezależnie od umywalek)</t>
  </si>
  <si>
    <t>Tabela 5. Gospodarka odpadami medycznymi (w miejscu wytwarzania)</t>
  </si>
  <si>
    <t>Czy stiwerdzono nieprawidłowość (Tak/Nie/Nie dotyczy)</t>
  </si>
  <si>
    <t>Szczegółowy opis nierpawidłowości</t>
  </si>
  <si>
    <t>Czy sytuacja w podmiocie może wpłynąć na zmianę sankcji</t>
  </si>
  <si>
    <t>Postępowanie z odpadami medycznymi w miejscu wytwarzania</t>
  </si>
  <si>
    <t>Nieprawidłowy sposób gromadzenia w miejscu wytwarzania odpadów medycznych (dot. odpadów o kodach 18 01 02*, 18 01 03*, 18 01 82* tzw. odpady medyczne nieostre) - zbierane w worku koloru innegi niż czerwony/ w worku przezroczystym</t>
  </si>
  <si>
    <t>NIE DOTYCZY</t>
  </si>
  <si>
    <t>Nierpawidłowy sposób gromadzenia w miejscu wytwarzania odpadów medycznych (dot. odpadów o kodach 18 01 06*, 18 01 08*, 18 01 10* tzw. odpady chemiczne (specjalne) - zmieranie w worku innego korolu niż żółty/ w worku przezroczystym)</t>
  </si>
  <si>
    <t>Nieprawidłowy sposób gromadzenia w miejscu wytwarzania odpadów medycznych (dot. odpadów o kodach 18 01 01, 18 01 04, 18 01 07, 18 01 09 tzw. odpadów pozostałych) - zmieranie w worku koloru czerwonego lub żółtego/ w worku przezroczystym)</t>
  </si>
  <si>
    <t>Nieprawidłowy sposób gromadzenia w miejscu wytwarzania odpadów o ostrych końcach i krawędziach (dot. odpadów o kodach 18 01 02*, 18 01 03*, 18 01 82*) - zbieranie w pojemniku wielorazowego użytku, nie sztywnych, nie odpornych na wilgoć, na przekłucie, kolor niż czerwone)</t>
  </si>
  <si>
    <t>Nieprawidłowy sposób gromadzenia w miejscu wytwarzania odpadów o ostrych końcach i krawędziach (dot. odpadów o kodach 18 01 06*, 18 01 08*, 18 01 10*) 0 zbieranie w pojemniku wielorazowego użytku, nie sztywnych, nie odpornych na wilgoć, na przekłucie, koloru innego niż żółte.</t>
  </si>
  <si>
    <t>Wypełnienie worków lub pojemników odpadami powyżej 2/3 objętości</t>
  </si>
  <si>
    <t>Przetrzymywanie worków lub pojemników z odpadami powyżej 72h</t>
  </si>
  <si>
    <t>Brak opisu pojemnika lub worka z odpadami medycznymi (kod odpadów, adres zamieszkania lub siedziba wytwórcy odpadów, data zamknięcia)</t>
  </si>
  <si>
    <t>Tabela 6. Proces dekontaminacji narzędzi wielorazowego użycia 
(Jeśli dotyczy)</t>
  </si>
  <si>
    <t>Zgodność przebiegu procesu z procedurami</t>
  </si>
  <si>
    <t>Nieprzestrzeganie procedur obowiązujących w podmiocie leczniczym*</t>
  </si>
  <si>
    <t>Zalecenia pokontrolne + decyzja płatnicza</t>
  </si>
  <si>
    <t>Zapewnienie pojemników transportowych na narzędzia czyste i brudne</t>
  </si>
  <si>
    <t>Brak wydzielonych pojemników na brudne i czyste narzędzia, nie przestrzeganie wymagań dotyczących pojemników transportowych na narzędzia, brak zmywalności powierzchni pojemników, nieszczelne zamknięcie pojemników, używanie pojemników do innych celów</t>
  </si>
  <si>
    <t>Postępowanie ze sprzętem sterylnym - kontrola, znakowanie, przechowywanie - procedury</t>
  </si>
  <si>
    <t>Nieprzestrzeganie procedur obowiązujących w podmiocie leczniczym**</t>
  </si>
  <si>
    <t>* Procedury dotyczące: 
- higiena rąk,
- pojemnik na roztwory użytkowe preparatów dezynfekcyjnych na narzędzia uszkodzony, zniszczony, bez pokrywy, bez ociekacza, nieodpowiednia pojemność pojemnika do ilości wsadu, brak opisu pojemnika datą sporządzenia roztworu roboczego z podpisem osoby przygotowującej, dolewanie lub wielokrotne używanie preparatu przeznaczonego do jednorazowego użycia, dokładanie narzędzi do roztworu dezynfekcyjnego w trakcie przeprowadzania dezynfekcji końcowej, przepełniony pojemnik z narzędziami - narzędzia nie w pełni zanurzone w preparacie dezynfekcyjnym, nieprawidłowy dobór preparatu dezynfekcyjnego
** Procedury dotyczące:
- brak oznakowania datą sterylizacji i/lub datą ważności sprzętu sterylnego,
- nieprawidłowo przygotowane pakiety z narzędziami,
- brak wskaźnika chemicznego w pakiecie do zabiegów,
- nie przestrzeganie procedury przechowywania sprzętu sterylnego,
- uszkodzenie pakietu sterylnego,
- przetrzymywanie przeterminowanych pakietów ze sprzętem, narzędziami sterylizowanymi oraz sprzętem jednorazowego użycia,
- przechowywanie pakietów ułożonych zbyt ciasno, w sposób umożliwiający uszkodzenie w szufladach/szafach,
- przechowywanie zapasów pakietów sterylnych poza szczelnie zamykanymi szufladami, szafami,
- użycie przeterminowanych wyrobów jednorazowego użycia</t>
  </si>
  <si>
    <t>Tabela 7. Proces sterylizacji*</t>
  </si>
  <si>
    <t>Sankcje z uwzględnieniem sytuacja w podmiocie</t>
  </si>
  <si>
    <t>Streja ciągu techonologicznego - proces dekontaminacji - zgodność przebiegu procesu z procedurami</t>
  </si>
  <si>
    <t>Nieprzestrzeganie procedur obowiązujących w podmiocie leczniczym: 
- higiena rąk,
- pojemnik na roztwory użytkowe preparatów dezynfekcyjnych na narzędzia uszkodzony, zniszczony, bez pokrywy, bez ociekacza, nieodpowiednia pojemność pojemnika do ilości wsadu, brak opisu pojemnika datą sporządzenia roztworu roboczego z podpisem osoby przygotowującej, dolewanie lub wielokrotne używanie preparatu przeznaczonego do jednorazowego użycia, dokładanie narzędzi do roztworu dezynfekcyjnego w trakcie przeprowadzania dezynfekcji końcowej, przepełniony pojemnik z narzędziami - narzędzia nie w pełni zanurzone w preparacie dezynfekcyjnym, nieprawidłowy dobór preparatu dezynfekcyjnego</t>
  </si>
  <si>
    <t>Postępowanie z sprzętem sterylnym - kontrola, znakowanie, przechowywanie - procedury</t>
  </si>
  <si>
    <t>Nieprzestrzeganie procedur obowiązujących w podmiocie leczniczym:
- brak oznakowania datą sterylizacji i/lub datą ważności sprzętu sterylnego,
- nieprawidłowo przygotowane pakiery z narzędziami,
- brak wskaźnika chemicznego w pakiecie do zabiegów,
- nieprzestrzeganie procedury przechowywa sprzętu sterylnego,
- przetrzymywanie przeterminowanyc pakietów ze sprzętem, narzędziami, sterylizowanymi oraz sprzętem jednorazowego użycia,
- przechowywanie pakietów ułożonych zbyt ciasno, w sposób umożliwiający uszkodzenie w szufladach, szafach,
- użycie przeterminowanych wyrobów jednorazowego użycia</t>
  </si>
  <si>
    <t>Zapewnienie pojemników transportowych na narzędzia czyste i brudne (dotyczy sterylizacji poza gabinetem zabiegowym)</t>
  </si>
  <si>
    <t>dot. sterylizacji poza gabinetem- w wydzielonym pomieszczeniu, do którego narzędzia są transportowane: brak wydzielonych pojemników na brudne i czyste narzędzia/nie przestrzeganie wymagań dot. pojemników transportowych na narzędzia: brak zmywalności pow., Nieszczelne zamknięcie pojemników, brak wydzielonych pojemników na brudne i czyste narzędzia, używanie wym. pojemników do innych celów</t>
  </si>
  <si>
    <t>strefa ciągu technologicznego sterylizacji w gabinecie zabiegowym lub w wydzielonym pomieszczeniu (sterylizacja)</t>
  </si>
  <si>
    <t>Brak wydzielonego odcinka materiałów skażonych (blat służący do wyładunku i przygotowania do mycia i dezynfekcji wstępnej lub zasadniczej.</t>
  </si>
  <si>
    <t>Nie wydzielono odcinka mycia i dezynfekcji nieprawidłowo wyposażony- brak urządzenia myjąco-dezynfekującego lub zlewu 2-komorowego</t>
  </si>
  <si>
    <t>Brak sterylizatora parowego lub niskotemperaturowego (w gabinecie zabiegowym nie może znajdować się sterylizator na tlenek etylenu)</t>
  </si>
  <si>
    <t>Brak odcinka (blatu) materiałów sterylnych</t>
  </si>
  <si>
    <t>nieprawidłowy stan sanitarnotechniczny któregokolwiek z odcinków blatu - brak zmywalności powierzchni</t>
  </si>
  <si>
    <t>Umywalka do mycia rąk usytuowana w blacie roboczym</t>
  </si>
  <si>
    <t>Brak zapewnienia na każdym etapie technologicznym jednokierunkowego ruchu materiałów od punktu przyjęcia materiału skażonego do punktu wydania materału sterylnego</t>
  </si>
  <si>
    <t>Ciąg technologiczny usytuowany w odległości, która nie zapewnia swobodnego dostępu do miejsca udzielania świadczeń zdrowotnych lub w drogach komunikacji</t>
  </si>
  <si>
    <t>*Wymagania dla pomieszczeń podmiotu leczniczego w przypadku prowadzenia sterylizacji</t>
  </si>
  <si>
    <t>Tabela 8. Gospodarka odpadami medycznymi (zapewnienie pomieszczenia lub stacjonarnego/przenośnego urządzenia chłodniczego) - jeśli dotyczy***</t>
  </si>
  <si>
    <t>Zapewnienie pomieszczenia lub stacjonarnego urządzenia chłodniczego do przechowywania odpadów medycznych</t>
  </si>
  <si>
    <t>Brak wydzielonego pomieszczenia albo stacjonarnego lub przenośnego urządzenia chłodniczego przeznaczonego wyłącznie do magazynowania odpadów medycznych</t>
  </si>
  <si>
    <t>decyzja merytoryczna + decyzja płatnicza</t>
  </si>
  <si>
    <t>Dezynfekcja po usunięciu odpadów</t>
  </si>
  <si>
    <t>Pomieszczenie lub urządzenie - brak wykonywania dezynfekcji oraz mycia po usunięciu odpadów medycznych</t>
  </si>
  <si>
    <t>* dotyczy odpadów medycznych o kodach 18 01 02*, 18 01 03*, 18 01 82*
** dotyczy odpadów medycznych o kodach 18 01 01, 18 01 04, 18 01 07, 18 01 09
*** Nie dotyczy w przypadku ZOL w obrębie szpitala wyposażonego w miejsce do magazynowania odpadów medycznych</t>
  </si>
  <si>
    <t>Tabela 9. Gospodarka odpadami medycznymi - wymogi dotyczące pomieszczenia do przechowywania odpadów medycznych - jeśli dotyczy*</t>
  </si>
  <si>
    <t>Spełnienie wymogów dla pomieszczenia do przechowywania odpadów medycznych (jeśli dotyczy)</t>
  </si>
  <si>
    <t>Brak niezależnego wejścia do pomieszczenia do magazynowania odpadów medycznych</t>
  </si>
  <si>
    <t>Brak zabezpieczenia przed dostępem osób nieupoważnionych do pomieszczenia na magazynowanie odpadów medycznych</t>
  </si>
  <si>
    <t>Brak drzwi wejściowych bez progu, o odpowiedniej szerokości i wysokości</t>
  </si>
  <si>
    <t>Brak wydzielonych boksów i miejsc w zależności od rodzaju magazynowanych odpadów medycznych, zgodnie z zasadami miejsca sortowania</t>
  </si>
  <si>
    <t>Brak dostępu do umywalki z ciepłą/zimną wodą wyposażoną w dozownik z mydłem i środkiem dezynfekcyjnym oraz ręcznikami (w sąsiedztwie stacjonarnego urządzenia chłodniczego)</t>
  </si>
  <si>
    <t>* Nie dotyczy w przypadku ZOL w obrębie szpitala wyposażonego w miejsce do magazynowania odpadów medycznych</t>
  </si>
  <si>
    <t>Tabela 10. Gospodarka odpadami medycznymi - wymogi dotyczące stacjonarnego/ przenośnego urządzenia chłodniczego do przechowywania odpadów - jeśli dotyczy*</t>
  </si>
  <si>
    <t>Spełnienie wymogów dla stacjonarnego urządzenia chłodniczego do przechowywania odpadów
(jeśli dotyczy)</t>
  </si>
  <si>
    <t>Brak zabezpieczenia przed dostępem osób nieupoważnionych</t>
  </si>
  <si>
    <t>Brak łatwozmywalnych i umożliwiających dezynfekcje ścian i podłóg</t>
  </si>
  <si>
    <t>Brak zabezpieczenia przed dostępem owadów, gryzoni oraz innych zwierząt</t>
  </si>
  <si>
    <t>Brak drzwi wejściowych bez progu o odpowiedniej o odpowiedniej szerokości i wysokości</t>
  </si>
  <si>
    <t>Brak termometru wewnętrznego</t>
  </si>
  <si>
    <t>Brak możliwości zamknięcia drzwi wejściowych umożliwiających ich otwarcie od wewnątrz</t>
  </si>
  <si>
    <t>Brak pomieszczenia izolującego przed wejściem do urządzenia</t>
  </si>
  <si>
    <t>Spełnienie wymagań dla przenośnego urządzenia chłodniczego</t>
  </si>
  <si>
    <t>Brak wewnętrznej powiechrzni umożliwiającej mycie i dezynfekcję</t>
  </si>
  <si>
    <t xml:space="preserve">Tabela 11. Pomieszczenie / miejsce do składowania bielizny czystej / brudnej </t>
  </si>
  <si>
    <t>Postępowanie z bielizną czystą i brudną (fartuchy personelu)</t>
  </si>
  <si>
    <t>Brak wydzielenia pomieszczenia lub miejsca na przechowywanie odzieży czystej</t>
  </si>
  <si>
    <t>Brak wydzielenia pomieszczenia lub miejsca na przechowywanie odzieży brudnej</t>
  </si>
  <si>
    <t>Tabela 12. Miejsce / pomieszczenie porządkowe*</t>
  </si>
  <si>
    <t>Wyposażenie, przechowywanie, postępowanie ze środkami i sprzętem do sprzątania</t>
  </si>
  <si>
    <t>Brak wydzielonego miejsca lub pomieszczenia do przechowywania środków czystości i preparatów myjąco-dezynfekcyjnych</t>
  </si>
  <si>
    <t>Brak wyposażenia w zlew z baterią</t>
  </si>
  <si>
    <t>Brak dozownika ze środkiem dezynfekcyjnym</t>
  </si>
  <si>
    <t>Stan sanitarnotechniczny narzędzie do sprzątania</t>
  </si>
  <si>
    <t>Nieodpowiednia liczba nakładek na mopy - niezgodne z podziałem na strefy: gabinet, poczekalnia, pomieszczenie higieniczno-sanitarne</t>
  </si>
  <si>
    <t>Zniszczony sprzęt do sprzątania, mokry, brudny</t>
  </si>
  <si>
    <t xml:space="preserve">*Miejsce do przechowywania środków czystości i preparatów myjąco-dezynfekcyjnych. 
</t>
  </si>
  <si>
    <t>Tabela 13. Pomieszczenia higieniczno-sanitarne
(Dla pacjentów i personelu)</t>
  </si>
  <si>
    <t>Wyposażenie umywalki do mycia rąk</t>
  </si>
  <si>
    <t>Brak umywalki z ciepłą i zimną wodą</t>
  </si>
  <si>
    <t>Brak podajników na mydło w płynie/brak mydła w płynie</t>
  </si>
  <si>
    <t>Brak pojemnika na ręczniki papierowe/brak ręczników papierowych</t>
  </si>
  <si>
    <t>Brak pojemnika na zużyte ręczniki papierowe</t>
  </si>
  <si>
    <t>Dodatkowe wymagania wynikające z przepisów BHP w zakresie pomieszczeń dla peresonelu</t>
  </si>
  <si>
    <t>Brak powierzchni zmywalnej i odpornej na działanie wilgoci do wysokości co najmniej 2 metrów</t>
  </si>
  <si>
    <t>Nieodpowiedni stan pomieszczenia wraz z wyposażeniem. Brak zapewnienia przez pracodawcę stanu pomieszczenia oraz wyposażenia zapewniającego bezpieczne i higieniczne korzystanie z nich przez pracowników</t>
  </si>
  <si>
    <t>Tabela 14. Udzielanie swiadczeń zdrowotnych - zgodność z procedurami</t>
  </si>
  <si>
    <t>Bezpieczne udzielanie świadczeń</t>
  </si>
  <si>
    <t>* Procedury w zakresie:
- przygotowania personelu (higiena rąk, środki ochrony indywidualnej),
- sprzątania i dezynfekcji pomieszczeń,
- dezynfekcji powierzchni,
- postępowania po skażenia materiałem biologicznym,
- postępowania z brudną bielizną,
- inne</t>
  </si>
  <si>
    <t>Tabela 15.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</si>
  <si>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</si>
  <si>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</si>
  <si>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zakaźnym,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</t>
  </si>
  <si>
    <t>Nie dotyczy</t>
  </si>
  <si>
    <t>Przeprowadzanie kontroli wewnętrznej w obszarze realizacji działań zapobiegających szerzeniu się zakażeń i chorób zakaźnych</t>
  </si>
  <si>
    <t>Brak przeprowadzanych kontroli wewnętrznych</t>
  </si>
  <si>
    <t>Nieprawidłowa częstotliwość kontroli (rzadziej niż co 6 misięcy)</t>
  </si>
  <si>
    <t>Brak dokumentacji poświadczejącej przeprowadzenie kontroli wewnętrznej i/lub brak elementów wymaganych przez rozporządzenie (informacje dot. celu i zakres kontroli, imiona i nazwiska osób uczestnczących, data przeprowadzenia, opis stanu faktycznego, informacje o stwierdzonych nieprawidłowościach, zalecenia pokontrolne)</t>
  </si>
  <si>
    <t>Brak dokumentacji w siedzibie podmiotu leczniczego</t>
  </si>
  <si>
    <t>Brak rekontroli w przypadku stwierdzenia nieprawidłowości (w terminie 3 miesięcy od daty przekazania raportu)</t>
  </si>
  <si>
    <t>Niezgodny zakres kontroli z zakresem udzielanych świadczeń</t>
  </si>
  <si>
    <t>BRAK ELEMENTÓW WCHODZĄCYCH W ZAKRES KONTROLI WEWNĘTRZNEJ - brak oceny prawidłowości i skuteczności procedur zapobiegania zakażeniom i chorobom zakaźnym związanym z udzielaniem świadczeń zdrowotnych, w tym procedur dekontaminacji</t>
  </si>
  <si>
    <t>BRAK ELEMENTÓW WCHODZĄCYCH W ZAKRES KONTROLI WEWNĘTRZNEJ - brak oceny prawidłowości i skuteczności stosowania środków ochrony indywidualnej i zbiorowej</t>
  </si>
  <si>
    <t>Dokumenty dot. kontroli sterylizacji i archiwizowania wyników (jeśli dotyczy)</t>
  </si>
  <si>
    <t>Brak możliwości powiązania procesu sterylizacji z pacjentem (brak wskaźnika chemicznego opisanego datą sterylizacji i wpiętego do dokumentacji pacjenta lub rejestru badań)</t>
  </si>
  <si>
    <t>Umowa w zakresie usługi sterylizacji (dot. sytuacji gdy sterylizacja odbywa się poza kontrolowanym podmiotem leczniczym)</t>
  </si>
  <si>
    <t>Brak stosownej umowy w zakresie sterylizacji/firma nie spełnia wymogu posiadania systemu zarządzania jakością ISO lub GMP</t>
  </si>
  <si>
    <t>Zapewnienie odbioru odpadów medycznych - karty przekazania odpadów medycznych</t>
  </si>
  <si>
    <t>Brak karty przekazania odpadów / nieprawidłowa częstotliwość odbioru odpadów medycznych - magazynowanie powyżej 30 dni</t>
  </si>
  <si>
    <t>Zgdoność oferowanych świadczeń zdrowotnych z wydaną decyzją sanitarną</t>
  </si>
  <si>
    <t>Oferowane świadczenia zdrowotne niezgodne z wydaną decyzją PPIS (dot. zakresu lub lokalizacji)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</si>
  <si>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</si>
  <si>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</si>
  <si>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Tabela 16. Kontrola przestrzegania zakazu palenia</t>
  </si>
  <si>
    <t>Pomieszczenia podmiotu leczniczego</t>
  </si>
  <si>
    <t>Palenie tytoniu na terenie podmiotu</t>
  </si>
  <si>
    <t>Mandat karny wystawiony na osobę palącą</t>
  </si>
  <si>
    <t>Brak oznakowania informacyjnego o zakazie palenia</t>
  </si>
  <si>
    <t>Kara grzywny, decyzja merytoryczna + decyzja płatnicza</t>
  </si>
  <si>
    <t>Tak</t>
  </si>
  <si>
    <t>Nie</t>
  </si>
  <si>
    <t xml:space="preserve">1. Podmiot posiada program dostosowawczy w danym zakresie. </t>
  </si>
  <si>
    <t>1. Nieprawidłowość ujęta w decyzji</t>
  </si>
  <si>
    <t>2. Inne</t>
  </si>
  <si>
    <t>1. Nieprawidłowości usunięto w trakcie kontroli.</t>
  </si>
  <si>
    <t>1. Decyzja płatnicza.</t>
  </si>
  <si>
    <r>
      <t xml:space="preserve">ARKUSZ OCENY RYZYKA
</t>
    </r>
    <r>
      <rPr>
        <b/>
        <sz val="18"/>
        <color indexed="10"/>
        <rFont val="Arial"/>
        <family val="2"/>
        <charset val="238"/>
      </rPr>
      <t>EP Przychodnia uzdrowiskowa</t>
    </r>
  </si>
  <si>
    <t>ustawy z dnia 14 marca 1985 r. o Państwowej Inspekcji Sanitarnej (tekst jednolity Dz.U. z 2017 poz. 1261 z późn. zm.);</t>
  </si>
  <si>
    <t>ustawy z dnia 14 czerwca 1960 r. Kodeks postępowania administracyjnego (tekst jednolity Dz.U. z 2017 poz. 1257 z późn. zm.);</t>
  </si>
  <si>
    <t>ustawy z dnia 5 grudnia 2008 r. o zapobieganiu oraz zwalczaniu zakażeń i chorób zakaźnych u ludzi (tekst jednolity Dz.U. z 2018 poz. 151);</t>
  </si>
  <si>
    <t>ustawy z dnia 9 listopada 1995 r. o ochronie zdrowia przed następstwami używania tytoniu i wyrobów tytoniowych (t.j. Dz.U. z 2018 r. poz. 1446);</t>
  </si>
  <si>
    <t>rozporządzenia Ministra Zdrowia z dnia 26 czerwca 2012 r. w sprawie szczegółowych wymagań, jakim powinny odpowiadać pomieszczenia i urządzenia podmiotu wykonującego działalność leczniczą (Dz.U. z 2012 r. poz. 739);</t>
  </si>
  <si>
    <t>rozporządzenia Ministra Zdrowia z dnia 5 października 2017 r. w sprawie szczegółowego sposobu postępowania z odpadami medycznymi (Dz.U. z 2017 r. poz. 1975);</t>
  </si>
  <si>
    <t>rozporządzenia Ministra Pracy i Polityki Socjalnej z dnia 26.09.1997r. w sprawie ogólnych przepisów bezpieczeństwa i higieny pracy (t.j. Dz. U. z 2003 r. nr 169, poz. 1650 z późn. zm.)</t>
  </si>
  <si>
    <t>ustawy z dnia 20 maja 1971 r. Kodeks wykroczeń (t.j. Dz. U. z 2018 r. poz. 618, 911);</t>
  </si>
  <si>
    <t>ustawy z dnia 24 sierpnia 2001 r. Kodeks postępowania w sprawach o wykroczenia (t.j. Dz. U. z 2018 r. poz. 475, 1039, 1467)</t>
  </si>
  <si>
    <t>rozporządzenia Ministra Zdrowia z dnia 3 listopada 2011r. w sprawie szpitalnego oddziału ratunkowego (tekst jednolity Dz.U. z 2018 poz. 979);</t>
  </si>
  <si>
    <t>rozporządzenia Ministra Zdrowia z dnia 27 maja 2010 r. w sprawie zakresu, sposobu i częstotliwości prowadzenia kontroli wewnętrznej w obszarze realizacji działań zapobiegających szerzeniu się zakażeń i chorób zakaźnych (Dz. U. z 2010 nr 100 poz. 646)</t>
  </si>
  <si>
    <t>rozporządzenia Ministra Zdrowia z dnia 6 czerwca 2013 r. w sprawie bezpieczeństwa i higieny pracy przy wykonywaniu prac związanych z narażeniem na zranienie ostrymi narzędziami używanymi przy udzielaniu świadczeń zdrowotnych (Dz. U z 2013 r. poz. 696)</t>
  </si>
  <si>
    <t>rozporządzenia Ministra Zdrowia z dnia 2 kwietnia 2012 r. w sprawie określenia wymagań, jakim powinny odpowiadać zakłady i urządzenia lecznictwa uzdrowiskowego  (Dz. U. z 2012 r. poz. 452 z późn. zm.)</t>
  </si>
  <si>
    <t>ustawy z dnia 14 grudnia 2012 r. o odpadach (tj. Dz. U. z 2018 r. poz. 992)</t>
  </si>
  <si>
    <t xml:space="preserve">1. Odstąpienie od wszczęcia postępowania. </t>
  </si>
  <si>
    <t>Nie wydzielono odcinka materiałów czystych (blat do pakowanie materiałów czystych przed sterylizacją)</t>
  </si>
  <si>
    <t>Brak łatwozmywalnych i umożliwiających dezynfekcję ścian i podłóg w pomieszczeniu do magazynowania odpadów medycznych</t>
  </si>
  <si>
    <t>Brak zabezpieczenia przed dostępem owadów, gryzoni oraz innych zwierząt do pomieszczenia do magazynowania odpadów medycznych</t>
  </si>
  <si>
    <t>Brak wentylacji zapewniającej podciśnienie z zapewnieniem filtracji odprowadzanego powietrza (nie dotyczy w przypadku zapewnienia wentylacji grawitacyjnej pod warunkiem magazynowania odpadów w szczelnie zamkniętych pojemnikach lub kontenerach i oznakowanych w zależności od rodzaju magazynowanych odpadów medycznych)</t>
  </si>
  <si>
    <t xml:space="preserve">2. Nierpawidłowość ujęta w decyzji </t>
  </si>
  <si>
    <t xml:space="preserve">3. Nieprawidłowości usunięto w trakcie kontroli. </t>
  </si>
  <si>
    <t xml:space="preserve">4. Inne </t>
  </si>
  <si>
    <t xml:space="preserve">2. Odstąpienie od wszczęcia postępowania. </t>
  </si>
  <si>
    <t xml:space="preserve">3. Decyzja płatnicza </t>
  </si>
  <si>
    <t xml:space="preserve">1. Nierpawidłowość ujęta w decyzji </t>
  </si>
  <si>
    <t xml:space="preserve">2. Nieprawidłowości usunięto w trakcie kontroli. </t>
  </si>
  <si>
    <t xml:space="preserve">2. Decyzja płatnicza </t>
  </si>
  <si>
    <t xml:space="preserve">1. decyzja merytorycznae + decyzja płatnicza </t>
  </si>
  <si>
    <t xml:space="preserve">4. Zalecenie pokontrolne + decyzja płatnicza </t>
  </si>
  <si>
    <t xml:space="preserve">2. Zalecenie pokontrolne + decyzja płatnicza </t>
  </si>
  <si>
    <t xml:space="preserve">3. Inne </t>
  </si>
  <si>
    <t xml:space="preserve">3. Zalecenie pokontrolne + decyzja płatnicza </t>
  </si>
  <si>
    <t xml:space="preserve">1. Tak wiele jest nieprawidłowości, iż łączne ryzyko wystąpienia zakażenia lub choroby zakaźnej, wymaga wydania decyzji merytorycznej zamiast zaleceń pokontrolnych </t>
  </si>
  <si>
    <t xml:space="preserve">2. zalecenie pokontrolne + decyzja płatnicza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</si>
</sst>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name val="Arial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0"/>
      </left>
      <right style="thin">
        <color indexed="0"/>
      </right>
      <top/>
      <bottom/>
      <diagonal/>
    </border>
    <border>
      <left style="double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double">
        <color indexed="0"/>
      </left>
      <right style="thin">
        <color indexed="0"/>
      </right>
      <top/>
      <bottom style="double">
        <color indexed="0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0" fontId="4" fillId="0" borderId="0"/>
    <xf numFmtId="0" fontId="1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9" fillId="0" borderId="0" xfId="2" applyFill="1" applyAlignment="1">
      <alignment wrapText="1"/>
    </xf>
    <xf numFmtId="0" fontId="5" fillId="0" borderId="0" xfId="0" applyFont="1"/>
    <xf numFmtId="0" fontId="11" fillId="0" borderId="0" xfId="2" applyFont="1" applyBorder="1" applyAlignment="1">
      <alignment wrapText="1"/>
    </xf>
    <xf numFmtId="0" fontId="9" fillId="0" borderId="0" xfId="2" applyBorder="1" applyAlignment="1">
      <alignment wrapText="1"/>
    </xf>
    <xf numFmtId="0" fontId="11" fillId="0" borderId="0" xfId="2" applyFont="1" applyAlignment="1">
      <alignment wrapText="1"/>
    </xf>
    <xf numFmtId="0" fontId="0" fillId="0" borderId="0" xfId="0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5" fillId="0" borderId="12" xfId="1" applyFont="1" applyFill="1" applyBorder="1" applyAlignment="1">
      <alignment vertical="top" wrapText="1"/>
    </xf>
    <xf numFmtId="0" fontId="0" fillId="2" borderId="0" xfId="0" applyFill="1"/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0" borderId="0" xfId="3"/>
    <xf numFmtId="0" fontId="3" fillId="0" borderId="0" xfId="0" applyFont="1" applyAlignment="1">
      <alignment horizontal="left" vertical="top" wrapText="1"/>
    </xf>
    <xf numFmtId="0" fontId="0" fillId="0" borderId="0" xfId="0"/>
    <xf numFmtId="0" fontId="2" fillId="2" borderId="17" xfId="0" applyFont="1" applyFill="1" applyBorder="1" applyAlignment="1">
      <alignment horizontal="left" vertical="center" wrapText="1"/>
    </xf>
    <xf numFmtId="0" fontId="0" fillId="2" borderId="17" xfId="0" applyFill="1" applyBorder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8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/>
    <xf numFmtId="0" fontId="2" fillId="3" borderId="13" xfId="0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/>
    <xf numFmtId="0" fontId="0" fillId="3" borderId="20" xfId="0" applyFont="1" applyFill="1" applyBorder="1" applyAlignment="1" applyProtection="1"/>
    <xf numFmtId="0" fontId="0" fillId="3" borderId="21" xfId="0" applyFont="1" applyFill="1" applyBorder="1" applyAlignment="1" applyProtection="1"/>
    <xf numFmtId="0" fontId="1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/>
    <xf numFmtId="0" fontId="0" fillId="0" borderId="22" xfId="0" applyFont="1" applyBorder="1" applyAlignment="1" applyProtection="1"/>
    <xf numFmtId="0" fontId="0" fillId="0" borderId="16" xfId="0" applyFont="1" applyBorder="1" applyAlignment="1" applyProtection="1"/>
    <xf numFmtId="0" fontId="2" fillId="0" borderId="8" xfId="0" applyFont="1" applyBorder="1" applyAlignment="1" applyProtection="1">
      <alignment horizontal="left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2"/>
  <sheetViews>
    <sheetView tabSelected="1" zoomScale="75" zoomScaleNormal="75" workbookViewId="0">
      <selection activeCell="F3" sqref="F3"/>
    </sheetView>
  </sheetViews>
  <sheetFormatPr defaultRowHeight="12.75"/>
  <cols>
    <col min="1" max="1" width="22.28515625" customWidth="1"/>
    <col min="2" max="2" width="55.5703125" customWidth="1"/>
    <col min="3" max="3" width="3.28515625" customWidth="1"/>
    <col min="4" max="4" width="22.28515625" customWidth="1"/>
    <col min="5" max="5" width="25.85546875" customWidth="1"/>
    <col min="6" max="6" width="18" customWidth="1"/>
    <col min="7" max="7" width="19.28515625" customWidth="1"/>
    <col min="8" max="8" width="21.5703125" customWidth="1"/>
    <col min="9" max="9" width="19.140625" customWidth="1"/>
    <col min="10" max="10" width="18.28515625" customWidth="1"/>
    <col min="11" max="11" width="19.42578125" customWidth="1"/>
    <col min="15" max="27" width="0" hidden="1" customWidth="1"/>
  </cols>
  <sheetData>
    <row r="1" spans="1:25" ht="50.25" customHeight="1">
      <c r="A1" s="66" t="s">
        <v>176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P1" s="20" t="s">
        <v>169</v>
      </c>
    </row>
    <row r="2" spans="1:25" ht="35.1" customHeight="1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P2" s="20" t="s">
        <v>170</v>
      </c>
    </row>
    <row r="3" spans="1:25" ht="157.5" customHeight="1" thickBot="1">
      <c r="A3" s="68" t="s">
        <v>2</v>
      </c>
      <c r="B3" s="70" t="s">
        <v>3</v>
      </c>
      <c r="C3" s="71"/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  <c r="I3" s="57" t="s">
        <v>9</v>
      </c>
      <c r="J3" s="57" t="s">
        <v>10</v>
      </c>
      <c r="K3" s="58" t="s">
        <v>11</v>
      </c>
      <c r="P3" s="21" t="s">
        <v>143</v>
      </c>
    </row>
    <row r="4" spans="1:25" ht="17.45" customHeight="1" thickTop="1" thickBot="1">
      <c r="A4" s="69"/>
      <c r="B4" s="72"/>
      <c r="C4" s="73"/>
      <c r="D4" s="59">
        <v>1</v>
      </c>
      <c r="E4" s="59">
        <v>2</v>
      </c>
      <c r="F4" s="59">
        <v>3</v>
      </c>
      <c r="G4" s="59">
        <v>4</v>
      </c>
      <c r="H4" s="59">
        <v>5</v>
      </c>
      <c r="I4" s="59">
        <v>6</v>
      </c>
      <c r="J4" s="59">
        <v>7</v>
      </c>
      <c r="K4" s="60">
        <v>8</v>
      </c>
      <c r="P4" s="22">
        <v>1</v>
      </c>
      <c r="Q4" s="22">
        <v>2</v>
      </c>
      <c r="R4" s="22">
        <v>3</v>
      </c>
      <c r="S4" s="22">
        <v>4</v>
      </c>
      <c r="T4" s="23"/>
      <c r="U4" s="23"/>
      <c r="V4" s="22">
        <v>1</v>
      </c>
      <c r="W4" s="22">
        <v>2</v>
      </c>
      <c r="X4" s="22">
        <v>3</v>
      </c>
      <c r="Y4" s="24">
        <v>4</v>
      </c>
    </row>
    <row r="5" spans="1:25" ht="245.1" customHeight="1" thickTop="1" thickBot="1">
      <c r="A5" s="11" t="s">
        <v>12</v>
      </c>
      <c r="B5" s="15" t="s">
        <v>13</v>
      </c>
      <c r="C5" s="4">
        <v>1</v>
      </c>
      <c r="D5" s="74"/>
      <c r="E5" s="13" t="s">
        <v>0</v>
      </c>
      <c r="F5" s="13" t="str">
        <f>"§29 ust. 1, §30 "&amp;prawo!B5</f>
        <v>§29 ust. 1, §30 rozporządzenia Ministra Zdrowia z dnia 26 czerwca 2012 r. w sprawie szczegółowych wymagań, jakim powinny odpowiadać pomieszczenia i urządzenia podmiotu wykonującego działalność leczniczą (Dz.U. z 2012 r. poz. 739);</v>
      </c>
      <c r="G5" s="13" t="s">
        <v>15</v>
      </c>
      <c r="H5" s="74" t="s">
        <v>0</v>
      </c>
      <c r="I5" s="13"/>
      <c r="J5" s="13" t="s">
        <v>0</v>
      </c>
      <c r="K5" s="55">
        <f>IF(I5=P5,V5,IF(I5=Q5,W5,IF(I5=R5,X5,IF(I5=S5,Y5,IF(I5=" "," ",)))))</f>
        <v>0</v>
      </c>
      <c r="P5" s="27" t="s">
        <v>171</v>
      </c>
      <c r="Q5" s="27" t="s">
        <v>196</v>
      </c>
      <c r="R5" s="27" t="s">
        <v>197</v>
      </c>
      <c r="S5" s="27" t="s">
        <v>198</v>
      </c>
      <c r="T5" s="26"/>
      <c r="U5" s="26"/>
      <c r="V5" s="27" t="s">
        <v>191</v>
      </c>
      <c r="W5" s="27" t="s">
        <v>199</v>
      </c>
      <c r="X5" s="27" t="s">
        <v>200</v>
      </c>
      <c r="Y5" s="27" t="s">
        <v>205</v>
      </c>
    </row>
    <row r="6" spans="1:25" ht="245.1" customHeight="1" thickTop="1" thickBot="1">
      <c r="A6" s="5" t="s">
        <v>0</v>
      </c>
      <c r="B6" s="2" t="s">
        <v>16</v>
      </c>
      <c r="C6" s="3">
        <v>2</v>
      </c>
      <c r="D6" s="13"/>
      <c r="E6" s="1" t="s">
        <v>0</v>
      </c>
      <c r="F6" s="1" t="str">
        <f>"§29 ust. 2, §30 "&amp;prawo!B5</f>
        <v>§29 ust. 2, §30 rozporządzenia Ministra Zdrowia z dnia 26 czerwca 2012 r. w sprawie szczegółowych wymagań, jakim powinny odpowiadać pomieszczenia i urządzenia podmiotu wykonującego działalność leczniczą (Dz.U. z 2012 r. poz. 739);</v>
      </c>
      <c r="G6" s="1" t="s">
        <v>15</v>
      </c>
      <c r="H6" s="13" t="s">
        <v>0</v>
      </c>
      <c r="I6" s="13" t="s">
        <v>0</v>
      </c>
      <c r="J6" s="1" t="s">
        <v>0</v>
      </c>
      <c r="K6" s="55">
        <f t="shared" ref="K6:K13" si="0">IF(I6=P6,V6,IF(I6=Q6,W6,IF(I6=R6,X6,IF(I6=S6,Y6,IF(I6=" "," ",)))))</f>
        <v>0</v>
      </c>
      <c r="P6" s="29" t="s">
        <v>171</v>
      </c>
      <c r="Q6" s="29" t="s">
        <v>196</v>
      </c>
      <c r="R6" s="29" t="s">
        <v>197</v>
      </c>
      <c r="S6" s="29" t="s">
        <v>198</v>
      </c>
      <c r="T6" s="28"/>
      <c r="U6" s="28"/>
      <c r="V6" s="29" t="s">
        <v>191</v>
      </c>
      <c r="W6" s="29" t="s">
        <v>199</v>
      </c>
      <c r="X6" s="29" t="s">
        <v>200</v>
      </c>
      <c r="Y6" s="29" t="s">
        <v>205</v>
      </c>
    </row>
    <row r="7" spans="1:25" ht="227.45" customHeight="1" thickTop="1" thickBot="1">
      <c r="A7" s="5" t="s">
        <v>0</v>
      </c>
      <c r="B7" s="2" t="s">
        <v>17</v>
      </c>
      <c r="C7" s="3">
        <v>3</v>
      </c>
      <c r="D7" s="13"/>
      <c r="E7" s="1" t="s">
        <v>0</v>
      </c>
      <c r="F7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7" s="1" t="s">
        <v>15</v>
      </c>
      <c r="H7" s="13" t="s">
        <v>0</v>
      </c>
      <c r="I7" s="13" t="s">
        <v>0</v>
      </c>
      <c r="J7" s="1" t="s">
        <v>0</v>
      </c>
      <c r="K7" s="55">
        <f t="shared" si="0"/>
        <v>0</v>
      </c>
      <c r="P7" s="31" t="s">
        <v>171</v>
      </c>
      <c r="Q7" s="31" t="s">
        <v>196</v>
      </c>
      <c r="R7" s="31" t="s">
        <v>197</v>
      </c>
      <c r="S7" s="31" t="s">
        <v>198</v>
      </c>
      <c r="T7" s="30"/>
      <c r="U7" s="30"/>
      <c r="V7" s="31" t="s">
        <v>191</v>
      </c>
      <c r="W7" s="31" t="s">
        <v>199</v>
      </c>
      <c r="X7" s="31" t="s">
        <v>200</v>
      </c>
      <c r="Y7" s="31" t="s">
        <v>205</v>
      </c>
    </row>
    <row r="8" spans="1:25" ht="227.45" customHeight="1" thickTop="1" thickBot="1">
      <c r="A8" s="5" t="s">
        <v>0</v>
      </c>
      <c r="B8" s="2" t="s">
        <v>18</v>
      </c>
      <c r="C8" s="3">
        <v>4</v>
      </c>
      <c r="D8" s="13"/>
      <c r="E8" s="1" t="s">
        <v>0</v>
      </c>
      <c r="F8" s="1" t="str">
        <f>"§30 "&amp;prawo!B5</f>
        <v>§30 rozporządzenia Ministra Zdrowia z dnia 26 czerwca 2012 r. w sprawie szczegółowych wymagań, jakim powinny odpowiadać pomieszczenia i urządzenia podmiotu wykonującego działalność leczniczą (Dz.U. z 2012 r. poz. 739);</v>
      </c>
      <c r="G8" s="1" t="s">
        <v>15</v>
      </c>
      <c r="H8" s="13" t="s">
        <v>0</v>
      </c>
      <c r="I8" s="13" t="s">
        <v>0</v>
      </c>
      <c r="J8" s="1" t="s">
        <v>0</v>
      </c>
      <c r="K8" s="55">
        <f t="shared" si="0"/>
        <v>0</v>
      </c>
      <c r="P8" s="33" t="s">
        <v>171</v>
      </c>
      <c r="Q8" s="33" t="s">
        <v>196</v>
      </c>
      <c r="R8" s="33" t="s">
        <v>197</v>
      </c>
      <c r="S8" s="33" t="s">
        <v>198</v>
      </c>
      <c r="T8" s="32"/>
      <c r="U8" s="32"/>
      <c r="V8" s="33" t="s">
        <v>191</v>
      </c>
      <c r="W8" s="33" t="s">
        <v>199</v>
      </c>
      <c r="X8" s="33" t="s">
        <v>200</v>
      </c>
      <c r="Y8" s="33" t="s">
        <v>205</v>
      </c>
    </row>
    <row r="9" spans="1:25" ht="245.1" customHeight="1" thickTop="1" thickBot="1">
      <c r="A9" s="5" t="s">
        <v>0</v>
      </c>
      <c r="B9" s="2" t="s">
        <v>19</v>
      </c>
      <c r="C9" s="3">
        <v>5</v>
      </c>
      <c r="D9" s="13"/>
      <c r="E9" s="1" t="s">
        <v>0</v>
      </c>
      <c r="F9" s="1" t="str">
        <f>"§27 ust. 1, §30 "&amp;prawo!B5</f>
        <v>§27 ust. 1, §30 rozporządzenia Ministra Zdrowia z dnia 26 czerwca 2012 r. w sprawie szczegółowych wymagań, jakim powinny odpowiadać pomieszczenia i urządzenia podmiotu wykonującego działalność leczniczą (Dz.U. z 2012 r. poz. 739);</v>
      </c>
      <c r="G9" s="1" t="s">
        <v>15</v>
      </c>
      <c r="H9" s="13" t="s">
        <v>0</v>
      </c>
      <c r="I9" s="13" t="s">
        <v>0</v>
      </c>
      <c r="J9" s="1" t="s">
        <v>0</v>
      </c>
      <c r="K9" s="55">
        <f t="shared" si="0"/>
        <v>0</v>
      </c>
      <c r="P9" s="35" t="s">
        <v>171</v>
      </c>
      <c r="Q9" s="35" t="s">
        <v>196</v>
      </c>
      <c r="R9" s="35" t="s">
        <v>197</v>
      </c>
      <c r="S9" s="35" t="s">
        <v>198</v>
      </c>
      <c r="T9" s="34"/>
      <c r="U9" s="34"/>
      <c r="V9" s="35" t="s">
        <v>191</v>
      </c>
      <c r="W9" s="35" t="s">
        <v>199</v>
      </c>
      <c r="X9" s="35" t="s">
        <v>200</v>
      </c>
      <c r="Y9" s="35" t="s">
        <v>205</v>
      </c>
    </row>
    <row r="10" spans="1:25" ht="245.1" customHeight="1" thickTop="1" thickBot="1">
      <c r="A10" s="5" t="s">
        <v>0</v>
      </c>
      <c r="B10" s="2" t="s">
        <v>20</v>
      </c>
      <c r="C10" s="3">
        <v>6</v>
      </c>
      <c r="D10" s="13"/>
      <c r="E10" s="1" t="s">
        <v>0</v>
      </c>
      <c r="F10" s="1" t="str">
        <f>"§30, §31 "&amp;prawo!B5</f>
        <v>§30, §31 rozporządzenia Ministra Zdrowia z dnia 26 czerwca 2012 r. w sprawie szczegółowych wymagań, jakim powinny odpowiadać pomieszczenia i urządzenia podmiotu wykonującego działalność leczniczą (Dz.U. z 2012 r. poz. 739);</v>
      </c>
      <c r="G10" s="1" t="s">
        <v>15</v>
      </c>
      <c r="H10" s="13" t="s">
        <v>0</v>
      </c>
      <c r="I10" s="13" t="s">
        <v>0</v>
      </c>
      <c r="J10" s="1" t="s">
        <v>0</v>
      </c>
      <c r="K10" s="55">
        <f t="shared" si="0"/>
        <v>0</v>
      </c>
      <c r="P10" s="37" t="s">
        <v>171</v>
      </c>
      <c r="Q10" s="37" t="s">
        <v>196</v>
      </c>
      <c r="R10" s="37" t="s">
        <v>197</v>
      </c>
      <c r="S10" s="37" t="s">
        <v>198</v>
      </c>
      <c r="T10" s="36"/>
      <c r="U10" s="36"/>
      <c r="V10" s="37" t="s">
        <v>191</v>
      </c>
      <c r="W10" s="37" t="s">
        <v>199</v>
      </c>
      <c r="X10" s="37" t="s">
        <v>200</v>
      </c>
      <c r="Y10" s="37" t="s">
        <v>205</v>
      </c>
    </row>
    <row r="11" spans="1:25" ht="245.1" customHeight="1" thickTop="1" thickBot="1">
      <c r="A11" s="5" t="s">
        <v>21</v>
      </c>
      <c r="B11" s="2" t="s">
        <v>22</v>
      </c>
      <c r="C11" s="3">
        <v>7</v>
      </c>
      <c r="D11" s="13"/>
      <c r="E11" s="1" t="s">
        <v>0</v>
      </c>
      <c r="F11" s="1" t="str">
        <f>"§29 ust. 1 "&amp;prawo!B5</f>
        <v>§29 ust. 1 rozporządzenia Ministra Zdrowia z dnia 26 czerwca 2012 r. w sprawie szczegółowych wymagań, jakim powinny odpowiadać pomieszczenia i urządzenia podmiotu wykonującego działalność leczniczą (Dz.U. z 2012 r. poz. 739);</v>
      </c>
      <c r="G11" s="1" t="s">
        <v>15</v>
      </c>
      <c r="H11" s="13" t="s">
        <v>0</v>
      </c>
      <c r="I11" s="13" t="s">
        <v>0</v>
      </c>
      <c r="J11" s="1" t="s">
        <v>0</v>
      </c>
      <c r="K11" s="55">
        <f t="shared" si="0"/>
        <v>0</v>
      </c>
      <c r="P11" s="39" t="s">
        <v>171</v>
      </c>
      <c r="Q11" s="39" t="s">
        <v>196</v>
      </c>
      <c r="R11" s="39" t="s">
        <v>197</v>
      </c>
      <c r="S11" s="39" t="s">
        <v>198</v>
      </c>
      <c r="T11" s="38"/>
      <c r="U11" s="38"/>
      <c r="V11" s="39" t="s">
        <v>191</v>
      </c>
      <c r="W11" s="39" t="s">
        <v>199</v>
      </c>
      <c r="X11" s="39" t="s">
        <v>200</v>
      </c>
      <c r="Y11" s="39" t="s">
        <v>205</v>
      </c>
    </row>
    <row r="12" spans="1:25" ht="245.1" customHeight="1" thickTop="1" thickBot="1">
      <c r="A12" s="5" t="s">
        <v>0</v>
      </c>
      <c r="B12" s="2" t="s">
        <v>23</v>
      </c>
      <c r="C12" s="3">
        <v>8</v>
      </c>
      <c r="D12" s="13"/>
      <c r="E12" s="1" t="s">
        <v>0</v>
      </c>
      <c r="F12" s="1" t="str">
        <f>"§29 ust. 2 "&amp;prawo!B5</f>
        <v>§29 ust. 2 rozporządzenia Ministra Zdrowia z dnia 26 czerwca 2012 r. w sprawie szczegółowych wymagań, jakim powinny odpowiadać pomieszczenia i urządzenia podmiotu wykonującego działalność leczniczą (Dz.U. z 2012 r. poz. 739);</v>
      </c>
      <c r="G12" s="1" t="s">
        <v>15</v>
      </c>
      <c r="H12" s="13" t="s">
        <v>0</v>
      </c>
      <c r="I12" s="13" t="s">
        <v>0</v>
      </c>
      <c r="J12" s="1" t="s">
        <v>0</v>
      </c>
      <c r="K12" s="55">
        <f t="shared" si="0"/>
        <v>0</v>
      </c>
      <c r="P12" s="41" t="s">
        <v>171</v>
      </c>
      <c r="Q12" s="41" t="s">
        <v>196</v>
      </c>
      <c r="R12" s="41" t="s">
        <v>197</v>
      </c>
      <c r="S12" s="41" t="s">
        <v>198</v>
      </c>
      <c r="T12" s="40"/>
      <c r="U12" s="40"/>
      <c r="V12" s="41" t="s">
        <v>191</v>
      </c>
      <c r="W12" s="41" t="s">
        <v>199</v>
      </c>
      <c r="X12" s="41" t="s">
        <v>200</v>
      </c>
      <c r="Y12" s="41" t="s">
        <v>205</v>
      </c>
    </row>
    <row r="13" spans="1:25" ht="245.1" customHeight="1" thickTop="1" thickBot="1">
      <c r="A13" s="6" t="s">
        <v>0</v>
      </c>
      <c r="B13" s="14" t="s">
        <v>24</v>
      </c>
      <c r="C13" s="7">
        <v>9</v>
      </c>
      <c r="D13" s="13"/>
      <c r="E13" s="8" t="s">
        <v>0</v>
      </c>
      <c r="F13" s="8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13" s="8" t="s">
        <v>15</v>
      </c>
      <c r="H13" s="13" t="s">
        <v>0</v>
      </c>
      <c r="I13" s="13" t="s">
        <v>0</v>
      </c>
      <c r="J13" s="8" t="s">
        <v>0</v>
      </c>
      <c r="K13" s="55">
        <f t="shared" si="0"/>
        <v>0</v>
      </c>
      <c r="P13" s="43" t="s">
        <v>171</v>
      </c>
      <c r="Q13" s="43" t="s">
        <v>196</v>
      </c>
      <c r="R13" s="43" t="s">
        <v>197</v>
      </c>
      <c r="S13" s="43" t="s">
        <v>198</v>
      </c>
      <c r="T13" s="42"/>
      <c r="U13" s="42"/>
      <c r="V13" s="43" t="s">
        <v>191</v>
      </c>
      <c r="W13" s="43" t="s">
        <v>199</v>
      </c>
      <c r="X13" s="43" t="s">
        <v>200</v>
      </c>
      <c r="Y13" s="43" t="s">
        <v>205</v>
      </c>
    </row>
    <row r="14" spans="1:25" ht="23.25" customHeight="1" thickTop="1">
      <c r="A14" s="62" t="s">
        <v>25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6" spans="1:25" ht="17.25" customHeight="1">
      <c r="A16" s="64" t="s">
        <v>26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25" ht="157.5" customHeight="1" thickBot="1">
      <c r="A17" s="68" t="s">
        <v>2</v>
      </c>
      <c r="B17" s="70" t="s">
        <v>3</v>
      </c>
      <c r="C17" s="71"/>
      <c r="D17" s="57" t="s">
        <v>4</v>
      </c>
      <c r="E17" s="57" t="s">
        <v>5</v>
      </c>
      <c r="F17" s="57" t="s">
        <v>6</v>
      </c>
      <c r="G17" s="57" t="s">
        <v>7</v>
      </c>
      <c r="H17" s="57" t="s">
        <v>8</v>
      </c>
      <c r="I17" s="57" t="s">
        <v>9</v>
      </c>
      <c r="J17" s="57" t="s">
        <v>10</v>
      </c>
      <c r="K17" s="58" t="s">
        <v>11</v>
      </c>
    </row>
    <row r="18" spans="1:25" ht="17.45" customHeight="1" thickTop="1" thickBot="1">
      <c r="A18" s="69"/>
      <c r="B18" s="72"/>
      <c r="C18" s="73"/>
      <c r="D18" s="59">
        <v>1</v>
      </c>
      <c r="E18" s="59">
        <v>2</v>
      </c>
      <c r="F18" s="59">
        <v>3</v>
      </c>
      <c r="G18" s="59">
        <v>4</v>
      </c>
      <c r="H18" s="59">
        <v>5</v>
      </c>
      <c r="I18" s="59">
        <v>6</v>
      </c>
      <c r="J18" s="59">
        <v>7</v>
      </c>
      <c r="K18" s="60">
        <v>8</v>
      </c>
    </row>
    <row r="19" spans="1:25" ht="192.6" customHeight="1" thickTop="1" thickBot="1">
      <c r="A19" s="11" t="s">
        <v>27</v>
      </c>
      <c r="B19" s="15" t="s">
        <v>28</v>
      </c>
      <c r="C19" s="4">
        <v>1</v>
      </c>
      <c r="D19" s="13"/>
      <c r="E19" s="13" t="s">
        <v>0</v>
      </c>
      <c r="F19" s="13" t="str">
        <f>"§2 pkt 6 "&amp;prawo!B13</f>
        <v>§2 pkt 6 rozporządzenia Ministra Zdrowia z dnia 2 kwietnia 2012 r. w sprawie określenia wymagań, jakim powinny odpowiadać zakłady i urządzenia lecznictwa uzdrowiskowego  (Dz. U. z 2012 r. poz. 452 z późn. zm.)</v>
      </c>
      <c r="G19" s="13" t="s">
        <v>15</v>
      </c>
      <c r="H19" s="13" t="s">
        <v>0</v>
      </c>
      <c r="I19" s="13" t="s">
        <v>0</v>
      </c>
      <c r="J19" s="13" t="s">
        <v>0</v>
      </c>
      <c r="K19" s="55">
        <f>IF(I19=P19,V19,IF(I19=Q19,W19,IF(I19=R19,X19,IF(I19=S19,Y19,IF(I19=" "," ",)))))</f>
        <v>0</v>
      </c>
      <c r="P19" s="25" t="s">
        <v>172</v>
      </c>
      <c r="Q19" t="s">
        <v>173</v>
      </c>
      <c r="V19" s="43" t="s">
        <v>191</v>
      </c>
      <c r="W19" s="43" t="s">
        <v>206</v>
      </c>
    </row>
    <row r="20" spans="1:25" ht="192.6" customHeight="1" thickTop="1" thickBot="1">
      <c r="A20" s="6" t="s">
        <v>29</v>
      </c>
      <c r="B20" s="14" t="s">
        <v>30</v>
      </c>
      <c r="C20" s="7">
        <v>2</v>
      </c>
      <c r="D20" s="13"/>
      <c r="E20" s="8" t="s">
        <v>0</v>
      </c>
      <c r="F20" s="8" t="str">
        <f>"§2 pkt 7 "&amp;prawo!B13</f>
        <v>§2 pkt 7 rozporządzenia Ministra Zdrowia z dnia 2 kwietnia 2012 r. w sprawie określenia wymagań, jakim powinny odpowiadać zakłady i urządzenia lecznictwa uzdrowiskowego  (Dz. U. z 2012 r. poz. 452 z późn. zm.)</v>
      </c>
      <c r="G20" s="8" t="s">
        <v>15</v>
      </c>
      <c r="H20" s="13" t="s">
        <v>0</v>
      </c>
      <c r="I20" s="13" t="s">
        <v>0</v>
      </c>
      <c r="J20" s="8" t="s">
        <v>0</v>
      </c>
      <c r="K20" s="55">
        <f>IF(I20=P20,V20,IF(I20=Q20,W20,IF(I20=R20,X20,IF(I20=S20,Y20,IF(I20=" "," ",)))))</f>
        <v>0</v>
      </c>
      <c r="P20" s="25" t="s">
        <v>172</v>
      </c>
      <c r="Q20" t="s">
        <v>173</v>
      </c>
      <c r="V20" s="43" t="s">
        <v>191</v>
      </c>
      <c r="W20" s="43" t="s">
        <v>206</v>
      </c>
    </row>
    <row r="21" spans="1:25" ht="13.5" thickTop="1"/>
    <row r="22" spans="1:25" ht="17.45" customHeight="1">
      <c r="A22" s="64" t="s">
        <v>31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25" ht="157.5" customHeight="1" thickBot="1">
      <c r="A23" s="68" t="s">
        <v>2</v>
      </c>
      <c r="B23" s="70" t="s">
        <v>3</v>
      </c>
      <c r="C23" s="71"/>
      <c r="D23" s="57" t="s">
        <v>4</v>
      </c>
      <c r="E23" s="57" t="s">
        <v>5</v>
      </c>
      <c r="F23" s="57" t="s">
        <v>6</v>
      </c>
      <c r="G23" s="57" t="s">
        <v>7</v>
      </c>
      <c r="H23" s="57" t="s">
        <v>8</v>
      </c>
      <c r="I23" s="57" t="s">
        <v>9</v>
      </c>
      <c r="J23" s="57" t="s">
        <v>10</v>
      </c>
      <c r="K23" s="58" t="s">
        <v>11</v>
      </c>
    </row>
    <row r="24" spans="1:25" ht="17.45" customHeight="1" thickTop="1" thickBot="1">
      <c r="A24" s="69"/>
      <c r="B24" s="72"/>
      <c r="C24" s="73"/>
      <c r="D24" s="59">
        <v>1</v>
      </c>
      <c r="E24" s="59">
        <v>2</v>
      </c>
      <c r="F24" s="59">
        <v>3</v>
      </c>
      <c r="G24" s="59">
        <v>4</v>
      </c>
      <c r="H24" s="59">
        <v>5</v>
      </c>
      <c r="I24" s="59">
        <v>6</v>
      </c>
      <c r="J24" s="59">
        <v>7</v>
      </c>
      <c r="K24" s="60">
        <v>8</v>
      </c>
    </row>
    <row r="25" spans="1:25" ht="192.6" customHeight="1" thickTop="1" thickBot="1">
      <c r="A25" s="11" t="s">
        <v>32</v>
      </c>
      <c r="B25" s="15" t="s">
        <v>33</v>
      </c>
      <c r="C25" s="4">
        <v>1</v>
      </c>
      <c r="D25" s="13"/>
      <c r="E25" s="13" t="s">
        <v>0</v>
      </c>
      <c r="F25" s="13" t="str">
        <f>"§6 pkt 2 lit. a "&amp;prawo!B13</f>
        <v>§6 pkt 2 lit. a rozporządzenia Ministra Zdrowia z dnia 2 kwietnia 2012 r. w sprawie określenia wymagań, jakim powinny odpowiadać zakłady i urządzenia lecznictwa uzdrowiskowego  (Dz. U. z 2012 r. poz. 452 z późn. zm.)</v>
      </c>
      <c r="G25" s="13" t="s">
        <v>15</v>
      </c>
      <c r="H25" s="13" t="s">
        <v>0</v>
      </c>
      <c r="I25" s="13" t="s">
        <v>0</v>
      </c>
      <c r="J25" s="13" t="s">
        <v>0</v>
      </c>
      <c r="K25" s="55">
        <f t="shared" ref="K25:K30" si="1">IF(I25=P25,V25,IF(I25=Q25,W25,IF(I25=R25,X25,IF(I25=S25,Y25,IF(I25=" "," ",)))))</f>
        <v>0</v>
      </c>
      <c r="P25" s="25" t="s">
        <v>172</v>
      </c>
      <c r="Q25" t="s">
        <v>173</v>
      </c>
      <c r="V25" s="43" t="s">
        <v>191</v>
      </c>
      <c r="W25" s="43" t="s">
        <v>206</v>
      </c>
    </row>
    <row r="26" spans="1:25" ht="245.1" customHeight="1" thickTop="1" thickBot="1">
      <c r="A26" s="75" t="s">
        <v>34</v>
      </c>
      <c r="B26" s="2" t="s">
        <v>35</v>
      </c>
      <c r="C26" s="3">
        <v>2</v>
      </c>
      <c r="D26" s="13"/>
      <c r="E26" s="1" t="s">
        <v>0</v>
      </c>
      <c r="F26" s="1" t="str">
        <f>"§36 ust. 1 pkt 1 "&amp;prawo!B5</f>
        <v>§36 ust. 1 pkt 1 rozporządzenia Ministra Zdrowia z dnia 26 czerwca 2012 r. w sprawie szczegółowych wymagań, jakim powinny odpowiadać pomieszczenia i urządzenia podmiotu wykonującego działalność leczniczą (Dz.U. z 2012 r. poz. 739);</v>
      </c>
      <c r="G26" s="1" t="s">
        <v>15</v>
      </c>
      <c r="H26" s="13" t="s">
        <v>0</v>
      </c>
      <c r="I26" s="1" t="s">
        <v>0</v>
      </c>
      <c r="J26" s="1" t="s">
        <v>0</v>
      </c>
      <c r="K26" s="55">
        <f t="shared" si="1"/>
        <v>0</v>
      </c>
      <c r="P26" s="43" t="s">
        <v>171</v>
      </c>
      <c r="Q26" s="43" t="s">
        <v>196</v>
      </c>
      <c r="R26" s="43" t="s">
        <v>197</v>
      </c>
      <c r="S26" s="43" t="s">
        <v>198</v>
      </c>
      <c r="T26" s="42"/>
      <c r="U26" s="42"/>
      <c r="V26" s="43" t="s">
        <v>191</v>
      </c>
      <c r="W26" s="43" t="s">
        <v>199</v>
      </c>
      <c r="X26" s="43" t="s">
        <v>200</v>
      </c>
      <c r="Y26" s="43" t="s">
        <v>205</v>
      </c>
    </row>
    <row r="27" spans="1:25" ht="245.1" customHeight="1" thickTop="1" thickBot="1">
      <c r="A27" s="76"/>
      <c r="B27" s="2" t="s">
        <v>36</v>
      </c>
      <c r="C27" s="3">
        <v>3</v>
      </c>
      <c r="D27" s="13"/>
      <c r="E27" s="1" t="s">
        <v>0</v>
      </c>
      <c r="F27" s="1" t="str">
        <f>"§36 ust. 1 pkt 2 "&amp;prawo!B5</f>
        <v>§36 ust. 1 pkt 2 rozporządzenia Ministra Zdrowia z dnia 26 czerwca 2012 r. w sprawie szczegółowych wymagań, jakim powinny odpowiadać pomieszczenia i urządzenia podmiotu wykonującego działalność leczniczą (Dz.U. z 2012 r. poz. 739);</v>
      </c>
      <c r="G27" s="1" t="s">
        <v>15</v>
      </c>
      <c r="H27" s="13" t="s">
        <v>0</v>
      </c>
      <c r="I27" s="1" t="s">
        <v>0</v>
      </c>
      <c r="J27" s="1" t="s">
        <v>0</v>
      </c>
      <c r="K27" s="55">
        <f t="shared" si="1"/>
        <v>0</v>
      </c>
      <c r="P27" s="43" t="s">
        <v>171</v>
      </c>
      <c r="Q27" s="43" t="s">
        <v>196</v>
      </c>
      <c r="R27" s="43" t="s">
        <v>197</v>
      </c>
      <c r="S27" s="43" t="s">
        <v>198</v>
      </c>
      <c r="T27" s="42"/>
      <c r="U27" s="42"/>
      <c r="V27" s="43" t="s">
        <v>191</v>
      </c>
      <c r="W27" s="43" t="s">
        <v>199</v>
      </c>
      <c r="X27" s="43" t="s">
        <v>200</v>
      </c>
      <c r="Y27" s="43" t="s">
        <v>205</v>
      </c>
    </row>
    <row r="28" spans="1:25" ht="245.1" customHeight="1" thickTop="1" thickBot="1">
      <c r="A28" s="76"/>
      <c r="B28" s="2" t="s">
        <v>37</v>
      </c>
      <c r="C28" s="3">
        <v>4</v>
      </c>
      <c r="D28" s="13"/>
      <c r="E28" s="1" t="s">
        <v>0</v>
      </c>
      <c r="F28" s="1" t="str">
        <f>"§36 ust. 1 pkt 3 "&amp;prawo!B5</f>
        <v>§36 ust. 1 pkt 3 rozporządzenia Ministra Zdrowia z dnia 26 czerwca 2012 r. w sprawie szczegółowych wymagań, jakim powinny odpowiadać pomieszczenia i urządzenia podmiotu wykonującego działalność leczniczą (Dz.U. z 2012 r. poz. 739);</v>
      </c>
      <c r="G28" s="1" t="s">
        <v>15</v>
      </c>
      <c r="H28" s="13" t="s">
        <v>0</v>
      </c>
      <c r="I28" s="1" t="s">
        <v>0</v>
      </c>
      <c r="J28" s="1" t="s">
        <v>0</v>
      </c>
      <c r="K28" s="55">
        <f t="shared" si="1"/>
        <v>0</v>
      </c>
      <c r="P28" s="43" t="s">
        <v>171</v>
      </c>
      <c r="Q28" s="43" t="s">
        <v>196</v>
      </c>
      <c r="R28" s="43" t="s">
        <v>197</v>
      </c>
      <c r="S28" s="43" t="s">
        <v>198</v>
      </c>
      <c r="T28" s="42"/>
      <c r="U28" s="42"/>
      <c r="V28" s="43" t="s">
        <v>191</v>
      </c>
      <c r="W28" s="43" t="s">
        <v>199</v>
      </c>
      <c r="X28" s="43" t="s">
        <v>200</v>
      </c>
      <c r="Y28" s="43" t="s">
        <v>205</v>
      </c>
    </row>
    <row r="29" spans="1:25" ht="245.1" customHeight="1" thickTop="1" thickBot="1">
      <c r="A29" s="76"/>
      <c r="B29" s="2" t="s">
        <v>38</v>
      </c>
      <c r="C29" s="3">
        <v>5</v>
      </c>
      <c r="D29" s="13"/>
      <c r="E29" s="1" t="s">
        <v>0</v>
      </c>
      <c r="F29" s="1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29" s="1" t="s">
        <v>15</v>
      </c>
      <c r="H29" s="13" t="s">
        <v>0</v>
      </c>
      <c r="I29" s="1" t="s">
        <v>0</v>
      </c>
      <c r="J29" s="1" t="s">
        <v>0</v>
      </c>
      <c r="K29" s="55">
        <f t="shared" si="1"/>
        <v>0</v>
      </c>
      <c r="P29" s="43" t="s">
        <v>171</v>
      </c>
      <c r="Q29" s="43" t="s">
        <v>196</v>
      </c>
      <c r="R29" s="43" t="s">
        <v>197</v>
      </c>
      <c r="S29" s="43" t="s">
        <v>198</v>
      </c>
      <c r="T29" s="42"/>
      <c r="U29" s="42"/>
      <c r="V29" s="43" t="s">
        <v>191</v>
      </c>
      <c r="W29" s="43" t="s">
        <v>199</v>
      </c>
      <c r="X29" s="43" t="s">
        <v>200</v>
      </c>
      <c r="Y29" s="43" t="s">
        <v>205</v>
      </c>
    </row>
    <row r="30" spans="1:25" ht="245.1" customHeight="1" thickTop="1" thickBot="1">
      <c r="A30" s="77"/>
      <c r="B30" s="14" t="s">
        <v>39</v>
      </c>
      <c r="C30" s="7">
        <v>6</v>
      </c>
      <c r="D30" s="13"/>
      <c r="E30" s="8" t="s">
        <v>0</v>
      </c>
      <c r="F30" s="8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30" s="8" t="s">
        <v>15</v>
      </c>
      <c r="H30" s="13" t="s">
        <v>0</v>
      </c>
      <c r="I30" s="1" t="s">
        <v>0</v>
      </c>
      <c r="J30" s="8" t="s">
        <v>0</v>
      </c>
      <c r="K30" s="55">
        <f t="shared" si="1"/>
        <v>0</v>
      </c>
      <c r="P30" s="43" t="s">
        <v>171</v>
      </c>
      <c r="Q30" s="43" t="s">
        <v>196</v>
      </c>
      <c r="R30" s="43" t="s">
        <v>197</v>
      </c>
      <c r="S30" s="43" t="s">
        <v>198</v>
      </c>
      <c r="T30" s="42"/>
      <c r="U30" s="42"/>
      <c r="V30" s="43" t="s">
        <v>191</v>
      </c>
      <c r="W30" s="43" t="s">
        <v>199</v>
      </c>
      <c r="X30" s="43" t="s">
        <v>200</v>
      </c>
      <c r="Y30" s="43" t="s">
        <v>205</v>
      </c>
    </row>
    <row r="31" spans="1:25" ht="11.65" customHeight="1" thickTop="1">
      <c r="A31" s="62" t="s">
        <v>40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3" spans="1:25" ht="30" customHeight="1">
      <c r="A33" s="64" t="s">
        <v>41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25" ht="157.5" customHeight="1" thickBot="1">
      <c r="A34" s="68" t="s">
        <v>2</v>
      </c>
      <c r="B34" s="70" t="s">
        <v>3</v>
      </c>
      <c r="C34" s="71"/>
      <c r="D34" s="57" t="s">
        <v>4</v>
      </c>
      <c r="E34" s="57" t="s">
        <v>5</v>
      </c>
      <c r="F34" s="57" t="s">
        <v>6</v>
      </c>
      <c r="G34" s="57" t="s">
        <v>7</v>
      </c>
      <c r="H34" s="57" t="s">
        <v>8</v>
      </c>
      <c r="I34" s="57" t="s">
        <v>9</v>
      </c>
      <c r="J34" s="57" t="s">
        <v>10</v>
      </c>
      <c r="K34" s="58" t="s">
        <v>11</v>
      </c>
    </row>
    <row r="35" spans="1:25" ht="17.45" customHeight="1" thickTop="1" thickBot="1">
      <c r="A35" s="69"/>
      <c r="B35" s="72"/>
      <c r="C35" s="73"/>
      <c r="D35" s="59">
        <v>1</v>
      </c>
      <c r="E35" s="59">
        <v>2</v>
      </c>
      <c r="F35" s="59">
        <v>3</v>
      </c>
      <c r="G35" s="59">
        <v>4</v>
      </c>
      <c r="H35" s="59">
        <v>5</v>
      </c>
      <c r="I35" s="59">
        <v>6</v>
      </c>
      <c r="J35" s="59">
        <v>7</v>
      </c>
      <c r="K35" s="60">
        <v>8</v>
      </c>
    </row>
    <row r="36" spans="1:25" ht="192.6" customHeight="1" thickTop="1" thickBot="1">
      <c r="A36" s="11" t="s">
        <v>42</v>
      </c>
      <c r="B36" s="15" t="s">
        <v>43</v>
      </c>
      <c r="C36" s="4">
        <v>1</v>
      </c>
      <c r="D36" s="13"/>
      <c r="E36" s="13" t="s">
        <v>0</v>
      </c>
      <c r="F36" s="13" t="str">
        <f>"§6 pkt 2 lib t. "&amp;prawo!B13</f>
        <v>§6 pkt 2 lib t. rozporządzenia Ministra Zdrowia z dnia 2 kwietnia 2012 r. w sprawie określenia wymagań, jakim powinny odpowiadać zakłady i urządzenia lecznictwa uzdrowiskowego  (Dz. U. z 2012 r. poz. 452 z późn. zm.)</v>
      </c>
      <c r="G36" s="13" t="s">
        <v>15</v>
      </c>
      <c r="H36" s="13" t="s">
        <v>0</v>
      </c>
      <c r="I36" s="13" t="s">
        <v>0</v>
      </c>
      <c r="J36" s="13" t="s">
        <v>0</v>
      </c>
      <c r="K36" s="55">
        <f t="shared" ref="K36:K42" si="2">IF(I36=P36,V36,IF(I36=Q36,W36,IF(I36=R36,X36,IF(I36=S36,Y36,IF(I36=" "," ",)))))</f>
        <v>0</v>
      </c>
      <c r="P36" s="25" t="s">
        <v>172</v>
      </c>
      <c r="Q36" t="s">
        <v>173</v>
      </c>
      <c r="V36" s="43" t="s">
        <v>191</v>
      </c>
      <c r="W36" s="43" t="s">
        <v>206</v>
      </c>
    </row>
    <row r="37" spans="1:25" ht="245.1" customHeight="1" thickTop="1" thickBot="1">
      <c r="A37" s="75" t="s">
        <v>44</v>
      </c>
      <c r="B37" s="2" t="s">
        <v>35</v>
      </c>
      <c r="C37" s="3">
        <v>2</v>
      </c>
      <c r="D37" s="13"/>
      <c r="E37" s="1" t="s">
        <v>0</v>
      </c>
      <c r="F37" s="1" t="str">
        <f>"§36 ust. 1 pkt 1 "&amp;prawo!B5</f>
        <v>§36 ust. 1 pkt 1 rozporządzenia Ministra Zdrowia z dnia 26 czerwca 2012 r. w sprawie szczegółowych wymagań, jakim powinny odpowiadać pomieszczenia i urządzenia podmiotu wykonującego działalność leczniczą (Dz.U. z 2012 r. poz. 739);</v>
      </c>
      <c r="G37" s="1" t="s">
        <v>15</v>
      </c>
      <c r="H37" s="13" t="s">
        <v>0</v>
      </c>
      <c r="I37" s="1" t="s">
        <v>0</v>
      </c>
      <c r="J37" s="1" t="s">
        <v>0</v>
      </c>
      <c r="K37" s="55">
        <f t="shared" si="2"/>
        <v>0</v>
      </c>
      <c r="P37" s="43" t="s">
        <v>171</v>
      </c>
      <c r="Q37" s="43" t="s">
        <v>196</v>
      </c>
      <c r="R37" s="43" t="s">
        <v>197</v>
      </c>
      <c r="S37" s="43" t="s">
        <v>198</v>
      </c>
      <c r="T37" s="42"/>
      <c r="U37" s="42"/>
      <c r="V37" s="43" t="s">
        <v>191</v>
      </c>
      <c r="W37" s="43" t="s">
        <v>199</v>
      </c>
      <c r="X37" s="43" t="s">
        <v>200</v>
      </c>
      <c r="Y37" s="43" t="s">
        <v>205</v>
      </c>
    </row>
    <row r="38" spans="1:25" ht="245.1" customHeight="1" thickTop="1" thickBot="1">
      <c r="A38" s="76"/>
      <c r="B38" s="2" t="s">
        <v>36</v>
      </c>
      <c r="C38" s="3">
        <v>3</v>
      </c>
      <c r="D38" s="13"/>
      <c r="E38" s="1" t="s">
        <v>0</v>
      </c>
      <c r="F38" s="1" t="str">
        <f>"§36 ust. 1 pkt 2 "&amp;prawo!B5</f>
        <v>§36 ust. 1 pkt 2 rozporządzenia Ministra Zdrowia z dnia 26 czerwca 2012 r. w sprawie szczegółowych wymagań, jakim powinny odpowiadać pomieszczenia i urządzenia podmiotu wykonującego działalność leczniczą (Dz.U. z 2012 r. poz. 739);</v>
      </c>
      <c r="G38" s="1" t="s">
        <v>15</v>
      </c>
      <c r="H38" s="13" t="s">
        <v>0</v>
      </c>
      <c r="I38" s="1" t="s">
        <v>0</v>
      </c>
      <c r="J38" s="1" t="s">
        <v>0</v>
      </c>
      <c r="K38" s="55">
        <f t="shared" si="2"/>
        <v>0</v>
      </c>
      <c r="P38" s="43" t="s">
        <v>171</v>
      </c>
      <c r="Q38" s="43" t="s">
        <v>196</v>
      </c>
      <c r="R38" s="43" t="s">
        <v>197</v>
      </c>
      <c r="S38" s="43" t="s">
        <v>198</v>
      </c>
      <c r="T38" s="42"/>
      <c r="U38" s="42"/>
      <c r="V38" s="43" t="s">
        <v>191</v>
      </c>
      <c r="W38" s="43" t="s">
        <v>199</v>
      </c>
      <c r="X38" s="43" t="s">
        <v>200</v>
      </c>
      <c r="Y38" s="43" t="s">
        <v>205</v>
      </c>
    </row>
    <row r="39" spans="1:25" ht="245.1" customHeight="1" thickTop="1" thickBot="1">
      <c r="A39" s="76"/>
      <c r="B39" s="2" t="s">
        <v>37</v>
      </c>
      <c r="C39" s="3">
        <v>4</v>
      </c>
      <c r="D39" s="13"/>
      <c r="E39" s="1" t="s">
        <v>0</v>
      </c>
      <c r="F39" s="1" t="str">
        <f>"§36 ust. 1 pkt 3 "&amp;prawo!B5</f>
        <v>§36 ust. 1 pkt 3 rozporządzenia Ministra Zdrowia z dnia 26 czerwca 2012 r. w sprawie szczegółowych wymagań, jakim powinny odpowiadać pomieszczenia i urządzenia podmiotu wykonującego działalność leczniczą (Dz.U. z 2012 r. poz. 739);</v>
      </c>
      <c r="G39" s="1" t="s">
        <v>15</v>
      </c>
      <c r="H39" s="13" t="s">
        <v>0</v>
      </c>
      <c r="I39" s="1" t="s">
        <v>0</v>
      </c>
      <c r="J39" s="1" t="s">
        <v>0</v>
      </c>
      <c r="K39" s="55">
        <f t="shared" si="2"/>
        <v>0</v>
      </c>
      <c r="P39" s="43" t="s">
        <v>171</v>
      </c>
      <c r="Q39" s="43" t="s">
        <v>196</v>
      </c>
      <c r="R39" s="43" t="s">
        <v>197</v>
      </c>
      <c r="S39" s="43" t="s">
        <v>198</v>
      </c>
      <c r="T39" s="42"/>
      <c r="U39" s="42"/>
      <c r="V39" s="43" t="s">
        <v>191</v>
      </c>
      <c r="W39" s="43" t="s">
        <v>199</v>
      </c>
      <c r="X39" s="43" t="s">
        <v>200</v>
      </c>
      <c r="Y39" s="43" t="s">
        <v>205</v>
      </c>
    </row>
    <row r="40" spans="1:25" ht="245.1" customHeight="1" thickTop="1" thickBot="1">
      <c r="A40" s="76"/>
      <c r="B40" s="2" t="s">
        <v>38</v>
      </c>
      <c r="C40" s="3">
        <v>5</v>
      </c>
      <c r="D40" s="13"/>
      <c r="E40" s="1" t="s">
        <v>0</v>
      </c>
      <c r="F40" s="1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40" s="1" t="s">
        <v>15</v>
      </c>
      <c r="H40" s="13" t="s">
        <v>0</v>
      </c>
      <c r="I40" s="1" t="s">
        <v>0</v>
      </c>
      <c r="J40" s="1" t="s">
        <v>0</v>
      </c>
      <c r="K40" s="55">
        <f t="shared" si="2"/>
        <v>0</v>
      </c>
      <c r="P40" s="43" t="s">
        <v>171</v>
      </c>
      <c r="Q40" s="43" t="s">
        <v>196</v>
      </c>
      <c r="R40" s="43" t="s">
        <v>197</v>
      </c>
      <c r="S40" s="43" t="s">
        <v>198</v>
      </c>
      <c r="T40" s="42"/>
      <c r="U40" s="42"/>
      <c r="V40" s="43" t="s">
        <v>191</v>
      </c>
      <c r="W40" s="43" t="s">
        <v>199</v>
      </c>
      <c r="X40" s="43" t="s">
        <v>200</v>
      </c>
      <c r="Y40" s="43" t="s">
        <v>205</v>
      </c>
    </row>
    <row r="41" spans="1:25" ht="245.1" customHeight="1" thickTop="1" thickBot="1">
      <c r="A41" s="78"/>
      <c r="B41" s="2" t="s">
        <v>39</v>
      </c>
      <c r="C41" s="3">
        <v>6</v>
      </c>
      <c r="D41" s="13"/>
      <c r="E41" s="1" t="s">
        <v>0</v>
      </c>
      <c r="F41" s="1" t="str">
        <f>"§36 ust. 1 pkt 4 "&amp;prawo!B5</f>
        <v>§36 ust. 1 pkt 4 rozporządzenia Ministra Zdrowia z dnia 26 czerwca 2012 r. w sprawie szczegółowych wymagań, jakim powinny odpowiadać pomieszczenia i urządzenia podmiotu wykonującego działalność leczniczą (Dz.U. z 2012 r. poz. 739);</v>
      </c>
      <c r="G41" s="1" t="s">
        <v>15</v>
      </c>
      <c r="H41" s="13" t="s">
        <v>0</v>
      </c>
      <c r="I41" s="1" t="s">
        <v>0</v>
      </c>
      <c r="J41" s="1" t="s">
        <v>0</v>
      </c>
      <c r="K41" s="55">
        <f t="shared" si="2"/>
        <v>0</v>
      </c>
      <c r="P41" s="43" t="s">
        <v>171</v>
      </c>
      <c r="Q41" s="43" t="s">
        <v>196</v>
      </c>
      <c r="R41" s="43" t="s">
        <v>197</v>
      </c>
      <c r="S41" s="43" t="s">
        <v>198</v>
      </c>
      <c r="T41" s="42"/>
      <c r="U41" s="42"/>
      <c r="V41" s="43" t="s">
        <v>191</v>
      </c>
      <c r="W41" s="43" t="s">
        <v>199</v>
      </c>
      <c r="X41" s="43" t="s">
        <v>200</v>
      </c>
      <c r="Y41" s="43" t="s">
        <v>205</v>
      </c>
    </row>
    <row r="42" spans="1:25" ht="245.1" customHeight="1" thickTop="1" thickBot="1">
      <c r="A42" s="6" t="s">
        <v>45</v>
      </c>
      <c r="B42" s="14" t="s">
        <v>46</v>
      </c>
      <c r="C42" s="7">
        <v>7</v>
      </c>
      <c r="D42" s="13"/>
      <c r="E42" s="8" t="s">
        <v>0</v>
      </c>
      <c r="F42" s="8" t="str">
        <f>"§36 ust. 2 "&amp;prawo!B5</f>
        <v>§36 ust. 2 rozporządzenia Ministra Zdrowia z dnia 26 czerwca 2012 r. w sprawie szczegółowych wymagań, jakim powinny odpowiadać pomieszczenia i urządzenia podmiotu wykonującego działalność leczniczą (Dz.U. z 2012 r. poz. 739);</v>
      </c>
      <c r="G42" s="8" t="s">
        <v>15</v>
      </c>
      <c r="H42" s="13" t="s">
        <v>0</v>
      </c>
      <c r="I42" s="1" t="s">
        <v>0</v>
      </c>
      <c r="J42" s="8" t="s">
        <v>0</v>
      </c>
      <c r="K42" s="55">
        <f t="shared" si="2"/>
        <v>0</v>
      </c>
      <c r="P42" s="43" t="s">
        <v>171</v>
      </c>
      <c r="Q42" s="43" t="s">
        <v>196</v>
      </c>
      <c r="R42" s="43" t="s">
        <v>197</v>
      </c>
      <c r="S42" s="43" t="s">
        <v>198</v>
      </c>
      <c r="T42" s="42"/>
      <c r="U42" s="42"/>
      <c r="V42" s="43" t="s">
        <v>191</v>
      </c>
      <c r="W42" s="43" t="s">
        <v>199</v>
      </c>
      <c r="X42" s="43" t="s">
        <v>200</v>
      </c>
      <c r="Y42" s="43" t="s">
        <v>205</v>
      </c>
    </row>
    <row r="43" spans="1:25" ht="11.65" customHeight="1" thickTop="1">
      <c r="A43" s="62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5" spans="1:25" ht="17.45" customHeight="1">
      <c r="A45" s="64" t="s">
        <v>47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25" ht="140.1" customHeight="1" thickBot="1">
      <c r="A46" s="68" t="s">
        <v>2</v>
      </c>
      <c r="B46" s="70" t="s">
        <v>3</v>
      </c>
      <c r="C46" s="71"/>
      <c r="D46" s="57" t="s">
        <v>48</v>
      </c>
      <c r="E46" s="57" t="s">
        <v>49</v>
      </c>
      <c r="F46" s="57" t="s">
        <v>6</v>
      </c>
      <c r="G46" s="57" t="s">
        <v>7</v>
      </c>
      <c r="H46" s="57" t="s">
        <v>50</v>
      </c>
      <c r="I46" s="57" t="s">
        <v>9</v>
      </c>
      <c r="J46" s="57" t="s">
        <v>10</v>
      </c>
      <c r="K46" s="58" t="s">
        <v>11</v>
      </c>
    </row>
    <row r="47" spans="1:25" ht="17.45" customHeight="1" thickTop="1" thickBot="1">
      <c r="A47" s="69"/>
      <c r="B47" s="72"/>
      <c r="C47" s="73"/>
      <c r="D47" s="59">
        <v>1</v>
      </c>
      <c r="E47" s="59">
        <v>2</v>
      </c>
      <c r="F47" s="59">
        <v>3</v>
      </c>
      <c r="G47" s="59">
        <v>4</v>
      </c>
      <c r="H47" s="59">
        <v>5</v>
      </c>
      <c r="I47" s="59">
        <v>6</v>
      </c>
      <c r="J47" s="59">
        <v>7</v>
      </c>
      <c r="K47" s="60">
        <v>8</v>
      </c>
    </row>
    <row r="48" spans="1:25" ht="210" customHeight="1" thickTop="1" thickBot="1">
      <c r="A48" s="79" t="s">
        <v>51</v>
      </c>
      <c r="B48" s="15" t="s">
        <v>52</v>
      </c>
      <c r="C48" s="4">
        <v>1</v>
      </c>
      <c r="D48" s="13" t="s">
        <v>53</v>
      </c>
      <c r="E48" s="13" t="s">
        <v>0</v>
      </c>
      <c r="F48" s="13" t="str">
        <f>"§3 ust. 1 "&amp;prawo!B6</f>
        <v>§3 ust. 1 rozporządzenia Ministra Zdrowia z dnia 5 października 2017 r. w sprawie szczegółowego sposobu postępowania z odpadami medycznymi (Dz.U. z 2017 r. poz. 1975);</v>
      </c>
      <c r="G48" s="13" t="s">
        <v>15</v>
      </c>
      <c r="H48" s="13" t="s">
        <v>0</v>
      </c>
      <c r="I48" s="13" t="s">
        <v>0</v>
      </c>
      <c r="J48" s="13" t="s">
        <v>0</v>
      </c>
      <c r="K48" s="55">
        <f t="shared" ref="K48:K55" si="3">IF(I48=P48,V48,IF(I48=Q48,W48,IF(I48=R48,X48,IF(I48=S48,Y48,IF(I48=" "," ",)))))</f>
        <v>0</v>
      </c>
      <c r="P48" s="44" t="s">
        <v>201</v>
      </c>
      <c r="Q48" s="44" t="s">
        <v>202</v>
      </c>
      <c r="R48" s="44" t="s">
        <v>207</v>
      </c>
      <c r="V48" s="44" t="s">
        <v>191</v>
      </c>
      <c r="W48" s="44" t="s">
        <v>203</v>
      </c>
      <c r="X48" s="44" t="s">
        <v>208</v>
      </c>
    </row>
    <row r="49" spans="1:24" ht="210" customHeight="1" thickTop="1" thickBot="1">
      <c r="A49" s="76"/>
      <c r="B49" s="2" t="s">
        <v>54</v>
      </c>
      <c r="C49" s="3">
        <v>2</v>
      </c>
      <c r="D49" s="1" t="s">
        <v>53</v>
      </c>
      <c r="E49" s="1" t="s">
        <v>0</v>
      </c>
      <c r="F49" s="1" t="str">
        <f>"§3 ust. 2 
"&amp;prawo!B6</f>
        <v>§3 ust. 2 
rozporządzenia Ministra Zdrowia z dnia 5 października 2017 r. w sprawie szczegółowego sposobu postępowania z odpadami medycznymi (Dz.U. z 2017 r. poz. 1975);</v>
      </c>
      <c r="G49" s="1" t="s">
        <v>15</v>
      </c>
      <c r="H49" s="13" t="s">
        <v>0</v>
      </c>
      <c r="I49" s="13" t="s">
        <v>0</v>
      </c>
      <c r="J49" s="1" t="s">
        <v>0</v>
      </c>
      <c r="K49" s="55">
        <f t="shared" si="3"/>
        <v>0</v>
      </c>
      <c r="P49" s="44" t="s">
        <v>201</v>
      </c>
      <c r="Q49" s="44" t="s">
        <v>202</v>
      </c>
      <c r="R49" s="44" t="s">
        <v>207</v>
      </c>
      <c r="V49" s="44" t="s">
        <v>191</v>
      </c>
      <c r="W49" s="44" t="s">
        <v>203</v>
      </c>
      <c r="X49" s="44" t="s">
        <v>208</v>
      </c>
    </row>
    <row r="50" spans="1:24" ht="210" customHeight="1" thickTop="1" thickBot="1">
      <c r="A50" s="76"/>
      <c r="B50" s="2" t="s">
        <v>55</v>
      </c>
      <c r="C50" s="3">
        <v>3</v>
      </c>
      <c r="D50" s="1" t="s">
        <v>53</v>
      </c>
      <c r="E50" s="1" t="s">
        <v>0</v>
      </c>
      <c r="F50" s="1" t="str">
        <f>"§3 ust. 3 
"&amp;prawo!B6</f>
        <v>§3 ust. 3 
rozporządzenia Ministra Zdrowia z dnia 5 października 2017 r. w sprawie szczegółowego sposobu postępowania z odpadami medycznymi (Dz.U. z 2017 r. poz. 1975);</v>
      </c>
      <c r="G50" s="1" t="s">
        <v>15</v>
      </c>
      <c r="H50" s="13" t="s">
        <v>0</v>
      </c>
      <c r="I50" s="13" t="s">
        <v>0</v>
      </c>
      <c r="J50" s="1" t="s">
        <v>0</v>
      </c>
      <c r="K50" s="55">
        <f t="shared" si="3"/>
        <v>0</v>
      </c>
      <c r="P50" s="44" t="s">
        <v>201</v>
      </c>
      <c r="Q50" s="44" t="s">
        <v>202</v>
      </c>
      <c r="R50" s="44" t="s">
        <v>207</v>
      </c>
      <c r="V50" s="44" t="s">
        <v>191</v>
      </c>
      <c r="W50" s="44" t="s">
        <v>203</v>
      </c>
      <c r="X50" s="44" t="s">
        <v>208</v>
      </c>
    </row>
    <row r="51" spans="1:24" ht="210" customHeight="1" thickTop="1" thickBot="1">
      <c r="A51" s="76"/>
      <c r="B51" s="2" t="s">
        <v>56</v>
      </c>
      <c r="C51" s="3">
        <v>4</v>
      </c>
      <c r="D51" s="1" t="s">
        <v>53</v>
      </c>
      <c r="E51" s="1" t="s">
        <v>0</v>
      </c>
      <c r="F51" s="1" t="str">
        <f>"§3 ust. 5 
"&amp;prawo!B6</f>
        <v>§3 ust. 5 
rozporządzenia Ministra Zdrowia z dnia 5 października 2017 r. w sprawie szczegółowego sposobu postępowania z odpadami medycznymi (Dz.U. z 2017 r. poz. 1975);</v>
      </c>
      <c r="G51" s="1" t="s">
        <v>15</v>
      </c>
      <c r="H51" s="13" t="s">
        <v>0</v>
      </c>
      <c r="I51" s="13" t="s">
        <v>0</v>
      </c>
      <c r="J51" s="1" t="s">
        <v>0</v>
      </c>
      <c r="K51" s="55">
        <f t="shared" si="3"/>
        <v>0</v>
      </c>
      <c r="P51" s="44" t="s">
        <v>201</v>
      </c>
      <c r="Q51" s="44" t="s">
        <v>202</v>
      </c>
      <c r="R51" s="44" t="s">
        <v>207</v>
      </c>
      <c r="V51" s="44" t="s">
        <v>191</v>
      </c>
      <c r="W51" s="44" t="s">
        <v>203</v>
      </c>
      <c r="X51" s="44" t="s">
        <v>208</v>
      </c>
    </row>
    <row r="52" spans="1:24" ht="210" customHeight="1" thickTop="1" thickBot="1">
      <c r="A52" s="76"/>
      <c r="B52" s="2" t="s">
        <v>57</v>
      </c>
      <c r="C52" s="3">
        <v>5</v>
      </c>
      <c r="D52" s="1" t="s">
        <v>53</v>
      </c>
      <c r="E52" s="1" t="s">
        <v>0</v>
      </c>
      <c r="F52" s="1" t="str">
        <f>"§3 ust. 5 
"&amp;prawo!B6</f>
        <v>§3 ust. 5 
rozporządzenia Ministra Zdrowia z dnia 5 października 2017 r. w sprawie szczegółowego sposobu postępowania z odpadami medycznymi (Dz.U. z 2017 r. poz. 1975);</v>
      </c>
      <c r="G52" s="1" t="s">
        <v>15</v>
      </c>
      <c r="H52" s="13" t="s">
        <v>0</v>
      </c>
      <c r="I52" s="13" t="s">
        <v>0</v>
      </c>
      <c r="J52" s="1" t="s">
        <v>0</v>
      </c>
      <c r="K52" s="55">
        <f t="shared" si="3"/>
        <v>0</v>
      </c>
      <c r="P52" s="44" t="s">
        <v>201</v>
      </c>
      <c r="Q52" s="44" t="s">
        <v>202</v>
      </c>
      <c r="R52" s="44" t="s">
        <v>207</v>
      </c>
      <c r="V52" s="44" t="s">
        <v>191</v>
      </c>
      <c r="W52" s="44" t="s">
        <v>203</v>
      </c>
      <c r="X52" s="44" t="s">
        <v>208</v>
      </c>
    </row>
    <row r="53" spans="1:24" ht="210" customHeight="1" thickTop="1" thickBot="1">
      <c r="A53" s="76"/>
      <c r="B53" s="2" t="s">
        <v>58</v>
      </c>
      <c r="C53" s="3">
        <v>6</v>
      </c>
      <c r="D53" s="1" t="s">
        <v>53</v>
      </c>
      <c r="E53" s="1" t="s">
        <v>0</v>
      </c>
      <c r="F53" s="1" t="str">
        <f>"§3 ust. 6 
"&amp;prawo!B6</f>
        <v>§3 ust. 6 
rozporządzenia Ministra Zdrowia z dnia 5 października 2017 r. w sprawie szczegółowego sposobu postępowania z odpadami medycznymi (Dz.U. z 2017 r. poz. 1975);</v>
      </c>
      <c r="G53" s="1" t="s">
        <v>15</v>
      </c>
      <c r="H53" s="13" t="s">
        <v>0</v>
      </c>
      <c r="I53" s="13" t="s">
        <v>0</v>
      </c>
      <c r="J53" s="1" t="s">
        <v>0</v>
      </c>
      <c r="K53" s="55">
        <f t="shared" si="3"/>
        <v>0</v>
      </c>
      <c r="P53" s="44" t="s">
        <v>201</v>
      </c>
      <c r="Q53" s="44" t="s">
        <v>202</v>
      </c>
      <c r="R53" s="44" t="s">
        <v>207</v>
      </c>
      <c r="V53" s="44" t="s">
        <v>191</v>
      </c>
      <c r="W53" s="44" t="s">
        <v>203</v>
      </c>
      <c r="X53" s="44" t="s">
        <v>208</v>
      </c>
    </row>
    <row r="54" spans="1:24" ht="210" customHeight="1" thickTop="1" thickBot="1">
      <c r="A54" s="76"/>
      <c r="B54" s="2" t="s">
        <v>59</v>
      </c>
      <c r="C54" s="3">
        <v>7</v>
      </c>
      <c r="D54" s="1" t="s">
        <v>53</v>
      </c>
      <c r="E54" s="1" t="s">
        <v>0</v>
      </c>
      <c r="F54" s="1" t="str">
        <f>"§3 ust. 7 
"&amp;prawo!B6</f>
        <v>§3 ust. 7 
rozporządzenia Ministra Zdrowia z dnia 5 października 2017 r. w sprawie szczegółowego sposobu postępowania z odpadami medycznymi (Dz.U. z 2017 r. poz. 1975);</v>
      </c>
      <c r="G54" s="1" t="s">
        <v>15</v>
      </c>
      <c r="H54" s="13" t="s">
        <v>0</v>
      </c>
      <c r="I54" s="13" t="s">
        <v>0</v>
      </c>
      <c r="J54" s="1" t="s">
        <v>0</v>
      </c>
      <c r="K54" s="55">
        <f t="shared" si="3"/>
        <v>0</v>
      </c>
      <c r="P54" s="44" t="s">
        <v>201</v>
      </c>
      <c r="Q54" s="44" t="s">
        <v>202</v>
      </c>
      <c r="R54" s="44" t="s">
        <v>207</v>
      </c>
      <c r="V54" s="44" t="s">
        <v>191</v>
      </c>
      <c r="W54" s="44" t="s">
        <v>203</v>
      </c>
      <c r="X54" s="44" t="s">
        <v>208</v>
      </c>
    </row>
    <row r="55" spans="1:24" ht="192.6" customHeight="1" thickTop="1" thickBot="1">
      <c r="A55" s="77"/>
      <c r="B55" s="14" t="s">
        <v>60</v>
      </c>
      <c r="C55" s="7">
        <v>8</v>
      </c>
      <c r="D55" s="8" t="s">
        <v>53</v>
      </c>
      <c r="E55" s="8" t="s">
        <v>0</v>
      </c>
      <c r="F55" s="8" t="str">
        <f>"§4 
"&amp;prawo!B6</f>
        <v>§4 
rozporządzenia Ministra Zdrowia z dnia 5 października 2017 r. w sprawie szczegółowego sposobu postępowania z odpadami medycznymi (Dz.U. z 2017 r. poz. 1975);</v>
      </c>
      <c r="G55" s="8" t="s">
        <v>15</v>
      </c>
      <c r="H55" s="13" t="s">
        <v>0</v>
      </c>
      <c r="I55" s="13" t="s">
        <v>0</v>
      </c>
      <c r="J55" s="8" t="s">
        <v>0</v>
      </c>
      <c r="K55" s="55">
        <f t="shared" si="3"/>
        <v>0</v>
      </c>
      <c r="P55" s="44" t="s">
        <v>201</v>
      </c>
      <c r="Q55" s="44" t="s">
        <v>202</v>
      </c>
      <c r="R55" s="44" t="s">
        <v>207</v>
      </c>
      <c r="V55" s="44" t="s">
        <v>191</v>
      </c>
      <c r="W55" s="44" t="s">
        <v>203</v>
      </c>
      <c r="X55" s="44" t="s">
        <v>208</v>
      </c>
    </row>
    <row r="56" spans="1:24" ht="13.5" thickTop="1"/>
    <row r="57" spans="1:24" ht="35.1" customHeight="1">
      <c r="A57" s="64" t="s">
        <v>61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24" ht="157.5" customHeight="1" thickBot="1">
      <c r="A58" s="68" t="s">
        <v>2</v>
      </c>
      <c r="B58" s="70" t="s">
        <v>3</v>
      </c>
      <c r="C58" s="71"/>
      <c r="D58" s="57" t="s">
        <v>4</v>
      </c>
      <c r="E58" s="57" t="s">
        <v>5</v>
      </c>
      <c r="F58" s="57" t="s">
        <v>6</v>
      </c>
      <c r="G58" s="57" t="s">
        <v>7</v>
      </c>
      <c r="H58" s="57" t="s">
        <v>8</v>
      </c>
      <c r="I58" s="57" t="s">
        <v>9</v>
      </c>
      <c r="J58" s="57" t="s">
        <v>10</v>
      </c>
      <c r="K58" s="58" t="s">
        <v>11</v>
      </c>
    </row>
    <row r="59" spans="1:24" ht="17.45" customHeight="1" thickTop="1" thickBot="1">
      <c r="A59" s="69"/>
      <c r="B59" s="72"/>
      <c r="C59" s="73"/>
      <c r="D59" s="59">
        <v>1</v>
      </c>
      <c r="E59" s="59">
        <v>2</v>
      </c>
      <c r="F59" s="59">
        <v>3</v>
      </c>
      <c r="G59" s="59">
        <v>4</v>
      </c>
      <c r="H59" s="59">
        <v>5</v>
      </c>
      <c r="I59" s="59">
        <v>6</v>
      </c>
      <c r="J59" s="59">
        <v>7</v>
      </c>
      <c r="K59" s="60">
        <v>8</v>
      </c>
    </row>
    <row r="60" spans="1:24" ht="157.5" customHeight="1" thickTop="1" thickBot="1">
      <c r="A60" s="11" t="s">
        <v>62</v>
      </c>
      <c r="B60" s="15" t="s">
        <v>63</v>
      </c>
      <c r="C60" s="4">
        <v>1</v>
      </c>
      <c r="D60" s="13"/>
      <c r="E60" s="13" t="s">
        <v>0</v>
      </c>
      <c r="F60" s="13" t="str">
        <f>"art. 11 ust. 2 pkt 3 "&amp;prawo!B3</f>
        <v>art. 11 ust. 2 pkt 3 ustawy z dnia 5 grudnia 2008 r. o zapobieganiu oraz zwalczaniu zakażeń i chorób zakaźnych u ludzi (tekst jednolity Dz.U. z 2018 poz. 151);</v>
      </c>
      <c r="G60" s="13" t="s">
        <v>64</v>
      </c>
      <c r="H60" s="13" t="s">
        <v>0</v>
      </c>
      <c r="I60" s="13" t="s">
        <v>0</v>
      </c>
      <c r="J60" s="13" t="s">
        <v>0</v>
      </c>
      <c r="K60" s="55">
        <f>IF(I60=P60,V60,IF(I60=Q60,W60,IF(I60=R60,X60,IF(I60=S60,Y60,IF(I60=" "," ",)))))</f>
        <v>0</v>
      </c>
      <c r="P60" s="45" t="s">
        <v>209</v>
      </c>
      <c r="Q60" s="45" t="s">
        <v>173</v>
      </c>
      <c r="V60" s="45" t="s">
        <v>204</v>
      </c>
      <c r="W60" s="45" t="s">
        <v>210</v>
      </c>
    </row>
    <row r="61" spans="1:24" ht="157.5" customHeight="1" thickTop="1" thickBot="1">
      <c r="A61" s="5" t="s">
        <v>65</v>
      </c>
      <c r="B61" s="2" t="s">
        <v>66</v>
      </c>
      <c r="C61" s="3">
        <v>2</v>
      </c>
      <c r="D61" s="13"/>
      <c r="E61" s="1" t="s">
        <v>0</v>
      </c>
      <c r="F61" s="1" t="str">
        <f>"art. 11 ust. 2 pkt 3 "&amp;prawo!B3</f>
        <v>art. 11 ust. 2 pkt 3 ustawy z dnia 5 grudnia 2008 r. o zapobieganiu oraz zwalczaniu zakażeń i chorób zakaźnych u ludzi (tekst jednolity Dz.U. z 2018 poz. 151);</v>
      </c>
      <c r="G61" s="1" t="s">
        <v>15</v>
      </c>
      <c r="H61" s="13" t="s">
        <v>0</v>
      </c>
      <c r="I61" s="13" t="s">
        <v>0</v>
      </c>
      <c r="J61" s="1" t="s">
        <v>0</v>
      </c>
      <c r="K61" s="55">
        <f>IF(I61=P61,V61,IF(I61=Q61,W61,IF(I61=R61,X61,IF(I61=S61,Y61,IF(I61=" "," ",)))))</f>
        <v>0</v>
      </c>
      <c r="P61" s="46" t="s">
        <v>209</v>
      </c>
      <c r="Q61" s="46" t="s">
        <v>173</v>
      </c>
      <c r="V61" s="46" t="s">
        <v>204</v>
      </c>
      <c r="W61" s="46" t="s">
        <v>210</v>
      </c>
    </row>
    <row r="62" spans="1:24" ht="157.5" customHeight="1" thickTop="1" thickBot="1">
      <c r="A62" s="6" t="s">
        <v>67</v>
      </c>
      <c r="B62" s="14" t="s">
        <v>68</v>
      </c>
      <c r="C62" s="7">
        <v>3</v>
      </c>
      <c r="D62" s="13"/>
      <c r="E62" s="8" t="s">
        <v>0</v>
      </c>
      <c r="F62" s="8" t="str">
        <f>"art. 11 ust. 2 pkt 3 "&amp;prawo!B3</f>
        <v>art. 11 ust. 2 pkt 3 ustawy z dnia 5 grudnia 2008 r. o zapobieganiu oraz zwalczaniu zakażeń i chorób zakaźnych u ludzi (tekst jednolity Dz.U. z 2018 poz. 151);</v>
      </c>
      <c r="G62" s="8" t="s">
        <v>64</v>
      </c>
      <c r="H62" s="13" t="s">
        <v>0</v>
      </c>
      <c r="I62" s="13" t="s">
        <v>0</v>
      </c>
      <c r="J62" s="8" t="s">
        <v>0</v>
      </c>
      <c r="K62" s="55">
        <f>IF(I62=P62,V62,IF(I62=Q62,W62,IF(I62=R62,X62,IF(I62=S62,Y62,IF(I62=" "," ",)))))</f>
        <v>0</v>
      </c>
      <c r="P62" s="47" t="s">
        <v>209</v>
      </c>
      <c r="Q62" s="47" t="s">
        <v>173</v>
      </c>
      <c r="V62" s="47" t="s">
        <v>204</v>
      </c>
      <c r="W62" s="47" t="s">
        <v>210</v>
      </c>
    </row>
    <row r="63" spans="1:24" ht="174.95" customHeight="1" thickTop="1">
      <c r="A63" s="62" t="s">
        <v>69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24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25" ht="17.45" customHeight="1">
      <c r="A65" s="64" t="s">
        <v>70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</row>
    <row r="66" spans="1:25" ht="140.1" customHeight="1" thickBot="1">
      <c r="A66" s="68" t="s">
        <v>2</v>
      </c>
      <c r="B66" s="70" t="s">
        <v>3</v>
      </c>
      <c r="C66" s="71"/>
      <c r="D66" s="57" t="s">
        <v>4</v>
      </c>
      <c r="E66" s="57" t="s">
        <v>5</v>
      </c>
      <c r="F66" s="57" t="s">
        <v>6</v>
      </c>
      <c r="G66" s="57" t="s">
        <v>7</v>
      </c>
      <c r="H66" s="57" t="s">
        <v>50</v>
      </c>
      <c r="I66" s="57" t="s">
        <v>9</v>
      </c>
      <c r="J66" s="57" t="s">
        <v>10</v>
      </c>
      <c r="K66" s="58" t="s">
        <v>71</v>
      </c>
    </row>
    <row r="67" spans="1:25" ht="17.45" customHeight="1" thickTop="1" thickBot="1">
      <c r="A67" s="69"/>
      <c r="B67" s="72"/>
      <c r="C67" s="73"/>
      <c r="D67" s="59">
        <v>1</v>
      </c>
      <c r="E67" s="59">
        <v>2</v>
      </c>
      <c r="F67" s="59">
        <v>3</v>
      </c>
      <c r="G67" s="59">
        <v>4</v>
      </c>
      <c r="H67" s="59">
        <v>5</v>
      </c>
      <c r="I67" s="59">
        <v>6</v>
      </c>
      <c r="J67" s="59">
        <v>7</v>
      </c>
      <c r="K67" s="60">
        <v>8</v>
      </c>
    </row>
    <row r="68" spans="1:25" ht="315" customHeight="1" thickTop="1" thickBot="1">
      <c r="A68" s="11" t="s">
        <v>72</v>
      </c>
      <c r="B68" s="15" t="s">
        <v>73</v>
      </c>
      <c r="C68" s="4">
        <v>1</v>
      </c>
      <c r="D68" s="13"/>
      <c r="E68" s="13" t="s">
        <v>0</v>
      </c>
      <c r="F68" s="13" t="str">
        <f>"art. 11 ust. 2 pkt 3 "&amp;prawo!B3</f>
        <v>art. 11 ust. 2 pkt 3 ustawy z dnia 5 grudnia 2008 r. o zapobieganiu oraz zwalczaniu zakażeń i chorób zakaźnych u ludzi (tekst jednolity Dz.U. z 2018 poz. 151);</v>
      </c>
      <c r="G68" s="13" t="s">
        <v>64</v>
      </c>
      <c r="H68" s="13" t="s">
        <v>0</v>
      </c>
      <c r="I68" s="13" t="s">
        <v>0</v>
      </c>
      <c r="J68" s="13" t="s">
        <v>0</v>
      </c>
      <c r="K68" s="55">
        <f t="shared" ref="K68:K79" si="4">IF(I68=P68,V68,IF(I68=Q68,W68,IF(I68=R68,X68,IF(I68=S68,Y68,IF(I68=" "," ",)))))</f>
        <v>0</v>
      </c>
      <c r="P68" s="48" t="s">
        <v>209</v>
      </c>
      <c r="Q68" s="48" t="s">
        <v>173</v>
      </c>
      <c r="V68" s="48" t="s">
        <v>204</v>
      </c>
      <c r="W68" s="48" t="s">
        <v>210</v>
      </c>
    </row>
    <row r="69" spans="1:25" ht="315" customHeight="1" thickTop="1" thickBot="1">
      <c r="A69" s="5" t="s">
        <v>74</v>
      </c>
      <c r="B69" s="2" t="s">
        <v>75</v>
      </c>
      <c r="C69" s="3">
        <v>2</v>
      </c>
      <c r="D69" s="13"/>
      <c r="E69" s="1" t="s">
        <v>0</v>
      </c>
      <c r="F69" s="1" t="str">
        <f>"art. 11 ust. 2 pkt 3 "&amp;prawo!B3</f>
        <v>art. 11 ust. 2 pkt 3 ustawy z dnia 5 grudnia 2008 r. o zapobieganiu oraz zwalczaniu zakażeń i chorób zakaźnych u ludzi (tekst jednolity Dz.U. z 2018 poz. 151);</v>
      </c>
      <c r="G69" s="1" t="s">
        <v>64</v>
      </c>
      <c r="H69" s="13" t="s">
        <v>0</v>
      </c>
      <c r="I69" s="13" t="s">
        <v>0</v>
      </c>
      <c r="J69" s="1" t="s">
        <v>0</v>
      </c>
      <c r="K69" s="55">
        <f t="shared" si="4"/>
        <v>0</v>
      </c>
      <c r="P69" s="50" t="s">
        <v>209</v>
      </c>
      <c r="Q69" s="50" t="s">
        <v>173</v>
      </c>
      <c r="V69" s="50" t="s">
        <v>204</v>
      </c>
      <c r="W69" s="50" t="s">
        <v>210</v>
      </c>
    </row>
    <row r="70" spans="1:25" ht="384.95" customHeight="1" thickTop="1" thickBot="1">
      <c r="A70" s="5" t="s">
        <v>76</v>
      </c>
      <c r="B70" s="2" t="s">
        <v>77</v>
      </c>
      <c r="C70" s="3">
        <v>3</v>
      </c>
      <c r="D70" s="13"/>
      <c r="E70" s="1" t="s">
        <v>0</v>
      </c>
      <c r="F70" s="1" t="str">
        <f>"§26 ust. 1 "&amp;prawo!B5&amp;" oraz art. 11 ust. 2 pkt 3 "&amp;prawo!B3</f>
        <v>§26 ust. 1 rozporządzenia Ministra Zdrowia z dnia 26 czerwca 2012 r. w sprawie szczegółowych wymagań, jakim powinny odpowiadać pomieszczenia i urządzenia podmiotu wykonującego działalność leczniczą (Dz.U. z 2012 r. poz. 739); oraz art. 11 ust. 2 pkt 3 ustawy z dnia 5 grudnia 2008 r. o zapobieganiu oraz zwalczaniu zakażeń i chorób zakaźnych u ludzi (tekst jednolity Dz.U. z 2018 poz. 151);</v>
      </c>
      <c r="G70" s="1" t="s">
        <v>15</v>
      </c>
      <c r="H70" s="13" t="s">
        <v>0</v>
      </c>
      <c r="I70" s="1" t="s">
        <v>0</v>
      </c>
      <c r="J70" s="1" t="s">
        <v>0</v>
      </c>
      <c r="K70" s="55">
        <f t="shared" si="4"/>
        <v>0</v>
      </c>
      <c r="P70" s="50" t="s">
        <v>171</v>
      </c>
      <c r="Q70" s="50" t="s">
        <v>196</v>
      </c>
      <c r="R70" s="50" t="s">
        <v>197</v>
      </c>
      <c r="S70" s="50" t="s">
        <v>198</v>
      </c>
      <c r="T70" s="49"/>
      <c r="U70" s="49"/>
      <c r="V70" s="50" t="s">
        <v>191</v>
      </c>
      <c r="W70" s="50" t="s">
        <v>199</v>
      </c>
      <c r="X70" s="50" t="s">
        <v>200</v>
      </c>
      <c r="Y70" s="50" t="s">
        <v>205</v>
      </c>
    </row>
    <row r="71" spans="1:25" ht="245.1" customHeight="1" thickTop="1" thickBot="1">
      <c r="A71" s="75" t="s">
        <v>78</v>
      </c>
      <c r="B71" s="2" t="s">
        <v>79</v>
      </c>
      <c r="C71" s="3">
        <v>4</v>
      </c>
      <c r="D71" s="13"/>
      <c r="E71" s="1" t="s">
        <v>0</v>
      </c>
      <c r="F71" s="1" t="str">
        <f>"załącznik nr 2 ust. 10 pkt 1 "&amp;prawo!B5</f>
        <v>załącznik nr 2 ust. 10 pkt 1 rozporządzenia Ministra Zdrowia z dnia 26 czerwca 2012 r. w sprawie szczegółowych wymagań, jakim powinny odpowiadać pomieszczenia i urządzenia podmiotu wykonującego działalność leczniczą (Dz.U. z 2012 r. poz. 739);</v>
      </c>
      <c r="G71" s="1" t="s">
        <v>15</v>
      </c>
      <c r="H71" s="13" t="s">
        <v>0</v>
      </c>
      <c r="I71" s="1" t="s">
        <v>0</v>
      </c>
      <c r="J71" s="1" t="s">
        <v>0</v>
      </c>
      <c r="K71" s="55">
        <f t="shared" si="4"/>
        <v>0</v>
      </c>
      <c r="P71" s="50" t="s">
        <v>171</v>
      </c>
      <c r="Q71" s="50" t="s">
        <v>196</v>
      </c>
      <c r="R71" s="50" t="s">
        <v>197</v>
      </c>
      <c r="S71" s="50" t="s">
        <v>198</v>
      </c>
      <c r="T71" s="49"/>
      <c r="U71" s="49"/>
      <c r="V71" s="50" t="s">
        <v>191</v>
      </c>
      <c r="W71" s="50" t="s">
        <v>199</v>
      </c>
      <c r="X71" s="50" t="s">
        <v>200</v>
      </c>
      <c r="Y71" s="50" t="s">
        <v>205</v>
      </c>
    </row>
    <row r="72" spans="1:25" ht="245.1" customHeight="1" thickTop="1" thickBot="1">
      <c r="A72" s="76"/>
      <c r="B72" s="2" t="s">
        <v>80</v>
      </c>
      <c r="C72" s="3">
        <v>5</v>
      </c>
      <c r="D72" s="13"/>
      <c r="E72" s="1" t="s">
        <v>0</v>
      </c>
      <c r="F72" s="1" t="str">
        <f>"załącznik nr 2 ust. 10 pkt 2 "&amp;prawo!B5</f>
        <v>załącznik nr 2 ust. 10 pkt 2 rozporządzenia Ministra Zdrowia z dnia 26 czerwca 2012 r. w sprawie szczegółowych wymagań, jakim powinny odpowiadać pomieszczenia i urządzenia podmiotu wykonującego działalność leczniczą (Dz.U. z 2012 r. poz. 739);</v>
      </c>
      <c r="G72" s="1" t="s">
        <v>15</v>
      </c>
      <c r="H72" s="13" t="s">
        <v>0</v>
      </c>
      <c r="I72" s="1" t="s">
        <v>0</v>
      </c>
      <c r="J72" s="1" t="s">
        <v>0</v>
      </c>
      <c r="K72" s="55">
        <f t="shared" si="4"/>
        <v>0</v>
      </c>
      <c r="P72" s="50" t="s">
        <v>171</v>
      </c>
      <c r="Q72" s="50" t="s">
        <v>196</v>
      </c>
      <c r="R72" s="50" t="s">
        <v>197</v>
      </c>
      <c r="S72" s="50" t="s">
        <v>198</v>
      </c>
      <c r="T72" s="49"/>
      <c r="U72" s="49"/>
      <c r="V72" s="50" t="s">
        <v>191</v>
      </c>
      <c r="W72" s="50" t="s">
        <v>199</v>
      </c>
      <c r="X72" s="50" t="s">
        <v>200</v>
      </c>
      <c r="Y72" s="50" t="s">
        <v>205</v>
      </c>
    </row>
    <row r="73" spans="1:25" ht="245.1" customHeight="1" thickTop="1" thickBot="1">
      <c r="A73" s="76"/>
      <c r="B73" s="2" t="s">
        <v>192</v>
      </c>
      <c r="C73" s="3">
        <v>6</v>
      </c>
      <c r="D73" s="13"/>
      <c r="E73" s="1" t="s">
        <v>0</v>
      </c>
      <c r="F73" s="1" t="str">
        <f>"załącznik nr 2 ust. 10 pkt 3 "&amp;prawo!B5</f>
        <v>załącznik nr 2 ust. 10 pkt 3 rozporządzenia Ministra Zdrowia z dnia 26 czerwca 2012 r. w sprawie szczegółowych wymagań, jakim powinny odpowiadać pomieszczenia i urządzenia podmiotu wykonującego działalność leczniczą (Dz.U. z 2012 r. poz. 739);</v>
      </c>
      <c r="G73" s="1" t="s">
        <v>15</v>
      </c>
      <c r="H73" s="13" t="s">
        <v>0</v>
      </c>
      <c r="I73" s="1" t="s">
        <v>0</v>
      </c>
      <c r="J73" s="1" t="s">
        <v>0</v>
      </c>
      <c r="K73" s="55">
        <f t="shared" si="4"/>
        <v>0</v>
      </c>
      <c r="P73" s="50" t="s">
        <v>171</v>
      </c>
      <c r="Q73" s="50" t="s">
        <v>196</v>
      </c>
      <c r="R73" s="50" t="s">
        <v>197</v>
      </c>
      <c r="S73" s="50" t="s">
        <v>198</v>
      </c>
      <c r="T73" s="49"/>
      <c r="U73" s="49"/>
      <c r="V73" s="50" t="s">
        <v>191</v>
      </c>
      <c r="W73" s="50" t="s">
        <v>199</v>
      </c>
      <c r="X73" s="50" t="s">
        <v>200</v>
      </c>
      <c r="Y73" s="50" t="s">
        <v>205</v>
      </c>
    </row>
    <row r="74" spans="1:25" ht="245.1" customHeight="1" thickTop="1" thickBot="1">
      <c r="A74" s="76"/>
      <c r="B74" s="2" t="s">
        <v>81</v>
      </c>
      <c r="C74" s="3">
        <v>7</v>
      </c>
      <c r="D74" s="13"/>
      <c r="E74" s="1" t="s">
        <v>0</v>
      </c>
      <c r="F74" s="1" t="str">
        <f>"załącznik nr 2 ust. 10 pkt 4 "&amp;prawo!B5</f>
        <v>załącznik nr 2 ust. 10 pkt 4 rozporządzenia Ministra Zdrowia z dnia 26 czerwca 2012 r. w sprawie szczegółowych wymagań, jakim powinny odpowiadać pomieszczenia i urządzenia podmiotu wykonującego działalność leczniczą (Dz.U. z 2012 r. poz. 739);</v>
      </c>
      <c r="G74" s="1" t="s">
        <v>15</v>
      </c>
      <c r="H74" s="13" t="s">
        <v>0</v>
      </c>
      <c r="I74" s="1" t="s">
        <v>0</v>
      </c>
      <c r="J74" s="1" t="s">
        <v>0</v>
      </c>
      <c r="K74" s="55">
        <f t="shared" si="4"/>
        <v>0</v>
      </c>
      <c r="P74" s="50" t="s">
        <v>171</v>
      </c>
      <c r="Q74" s="50" t="s">
        <v>196</v>
      </c>
      <c r="R74" s="50" t="s">
        <v>197</v>
      </c>
      <c r="S74" s="50" t="s">
        <v>198</v>
      </c>
      <c r="T74" s="49"/>
      <c r="U74" s="49"/>
      <c r="V74" s="50" t="s">
        <v>191</v>
      </c>
      <c r="W74" s="50" t="s">
        <v>199</v>
      </c>
      <c r="X74" s="50" t="s">
        <v>200</v>
      </c>
      <c r="Y74" s="50" t="s">
        <v>205</v>
      </c>
    </row>
    <row r="75" spans="1:25" ht="245.1" customHeight="1" thickTop="1" thickBot="1">
      <c r="A75" s="76"/>
      <c r="B75" s="2" t="s">
        <v>82</v>
      </c>
      <c r="C75" s="3">
        <v>8</v>
      </c>
      <c r="D75" s="13"/>
      <c r="E75" s="1" t="s">
        <v>0</v>
      </c>
      <c r="F75" s="1" t="str">
        <f>"załącznik nr 2 ust. 10 pkt 5 "&amp;prawo!B5</f>
        <v>załącznik nr 2 ust. 10 pkt 5 rozporządzenia Ministra Zdrowia z dnia 26 czerwca 2012 r. w sprawie szczegółowych wymagań, jakim powinny odpowiadać pomieszczenia i urządzenia podmiotu wykonującego działalność leczniczą (Dz.U. z 2012 r. poz. 739);</v>
      </c>
      <c r="G75" s="1" t="s">
        <v>15</v>
      </c>
      <c r="H75" s="13" t="s">
        <v>0</v>
      </c>
      <c r="I75" s="1" t="s">
        <v>0</v>
      </c>
      <c r="J75" s="1" t="s">
        <v>0</v>
      </c>
      <c r="K75" s="55">
        <f t="shared" si="4"/>
        <v>0</v>
      </c>
      <c r="P75" s="50" t="s">
        <v>171</v>
      </c>
      <c r="Q75" s="50" t="s">
        <v>196</v>
      </c>
      <c r="R75" s="50" t="s">
        <v>197</v>
      </c>
      <c r="S75" s="50" t="s">
        <v>198</v>
      </c>
      <c r="T75" s="49"/>
      <c r="U75" s="49"/>
      <c r="V75" s="50" t="s">
        <v>191</v>
      </c>
      <c r="W75" s="50" t="s">
        <v>199</v>
      </c>
      <c r="X75" s="50" t="s">
        <v>200</v>
      </c>
      <c r="Y75" s="50" t="s">
        <v>205</v>
      </c>
    </row>
    <row r="76" spans="1:25" ht="245.1" customHeight="1" thickTop="1" thickBot="1">
      <c r="A76" s="76"/>
      <c r="B76" s="2" t="s">
        <v>83</v>
      </c>
      <c r="C76" s="3">
        <v>9</v>
      </c>
      <c r="D76" s="13"/>
      <c r="E76" s="1" t="s">
        <v>0</v>
      </c>
      <c r="F76" s="1" t="str">
        <f>"§27, §30 "&amp;prawo!B5</f>
        <v>§27, §30 rozporządzenia Ministra Zdrowia z dnia 26 czerwca 2012 r. w sprawie szczegółowych wymagań, jakim powinny odpowiadać pomieszczenia i urządzenia podmiotu wykonującego działalność leczniczą (Dz.U. z 2012 r. poz. 739);</v>
      </c>
      <c r="G76" s="1" t="s">
        <v>15</v>
      </c>
      <c r="H76" s="13" t="s">
        <v>0</v>
      </c>
      <c r="I76" s="1" t="s">
        <v>0</v>
      </c>
      <c r="J76" s="1" t="s">
        <v>0</v>
      </c>
      <c r="K76" s="55">
        <f t="shared" si="4"/>
        <v>0</v>
      </c>
      <c r="P76" s="50" t="s">
        <v>171</v>
      </c>
      <c r="Q76" s="50" t="s">
        <v>196</v>
      </c>
      <c r="R76" s="50" t="s">
        <v>197</v>
      </c>
      <c r="S76" s="50" t="s">
        <v>198</v>
      </c>
      <c r="T76" s="49"/>
      <c r="U76" s="49"/>
      <c r="V76" s="50" t="s">
        <v>191</v>
      </c>
      <c r="W76" s="50" t="s">
        <v>199</v>
      </c>
      <c r="X76" s="50" t="s">
        <v>200</v>
      </c>
      <c r="Y76" s="50" t="s">
        <v>205</v>
      </c>
    </row>
    <row r="77" spans="1:25" ht="245.1" customHeight="1" thickTop="1" thickBot="1">
      <c r="A77" s="76"/>
      <c r="B77" s="2" t="s">
        <v>84</v>
      </c>
      <c r="C77" s="3">
        <v>10</v>
      </c>
      <c r="D77" s="13"/>
      <c r="E77" s="1" t="s">
        <v>0</v>
      </c>
      <c r="F77" s="1" t="str">
        <f>"załącznik nr 2 ust. 10 pkt 6 "&amp;prawo!B5</f>
        <v>załącznik nr 2 ust. 10 pkt 6 rozporządzenia Ministra Zdrowia z dnia 26 czerwca 2012 r. w sprawie szczegółowych wymagań, jakim powinny odpowiadać pomieszczenia i urządzenia podmiotu wykonującego działalność leczniczą (Dz.U. z 2012 r. poz. 739);</v>
      </c>
      <c r="G77" s="1" t="s">
        <v>15</v>
      </c>
      <c r="H77" s="13" t="s">
        <v>0</v>
      </c>
      <c r="I77" s="1" t="s">
        <v>0</v>
      </c>
      <c r="J77" s="1" t="s">
        <v>0</v>
      </c>
      <c r="K77" s="55">
        <f t="shared" si="4"/>
        <v>0</v>
      </c>
      <c r="P77" s="50" t="s">
        <v>171</v>
      </c>
      <c r="Q77" s="50" t="s">
        <v>196</v>
      </c>
      <c r="R77" s="50" t="s">
        <v>197</v>
      </c>
      <c r="S77" s="50" t="s">
        <v>198</v>
      </c>
      <c r="T77" s="49"/>
      <c r="U77" s="49"/>
      <c r="V77" s="50" t="s">
        <v>191</v>
      </c>
      <c r="W77" s="50" t="s">
        <v>199</v>
      </c>
      <c r="X77" s="50" t="s">
        <v>200</v>
      </c>
      <c r="Y77" s="50" t="s">
        <v>205</v>
      </c>
    </row>
    <row r="78" spans="1:25" ht="245.1" customHeight="1" thickTop="1" thickBot="1">
      <c r="A78" s="76"/>
      <c r="B78" s="2" t="s">
        <v>85</v>
      </c>
      <c r="C78" s="3">
        <v>11</v>
      </c>
      <c r="D78" s="13"/>
      <c r="E78" s="1" t="s">
        <v>0</v>
      </c>
      <c r="F78" s="1" t="str">
        <f>"załącznik nr 2 ust. 11 "&amp;prawo!B5</f>
        <v>załącznik nr 2 ust. 11 rozporządzenia Ministra Zdrowia z dnia 26 czerwca 2012 r. w sprawie szczegółowych wymagań, jakim powinny odpowiadać pomieszczenia i urządzenia podmiotu wykonującego działalność leczniczą (Dz.U. z 2012 r. poz. 739);</v>
      </c>
      <c r="G78" s="1" t="s">
        <v>15</v>
      </c>
      <c r="H78" s="13" t="s">
        <v>0</v>
      </c>
      <c r="I78" s="1" t="s">
        <v>0</v>
      </c>
      <c r="J78" s="1" t="s">
        <v>0</v>
      </c>
      <c r="K78" s="55">
        <f t="shared" si="4"/>
        <v>0</v>
      </c>
      <c r="P78" s="50" t="s">
        <v>171</v>
      </c>
      <c r="Q78" s="50" t="s">
        <v>196</v>
      </c>
      <c r="R78" s="50" t="s">
        <v>197</v>
      </c>
      <c r="S78" s="50" t="s">
        <v>198</v>
      </c>
      <c r="T78" s="49"/>
      <c r="U78" s="49"/>
      <c r="V78" s="50" t="s">
        <v>191</v>
      </c>
      <c r="W78" s="50" t="s">
        <v>199</v>
      </c>
      <c r="X78" s="50" t="s">
        <v>200</v>
      </c>
      <c r="Y78" s="50" t="s">
        <v>205</v>
      </c>
    </row>
    <row r="79" spans="1:25" ht="245.1" customHeight="1" thickTop="1" thickBot="1">
      <c r="A79" s="77"/>
      <c r="B79" s="14" t="s">
        <v>86</v>
      </c>
      <c r="C79" s="7">
        <v>12</v>
      </c>
      <c r="D79" s="13"/>
      <c r="E79" s="8" t="s">
        <v>0</v>
      </c>
      <c r="F79" s="8" t="str">
        <f>"§16 załącznik nr 2 ust. 9 "&amp;prawo!B5</f>
        <v>§16 załącznik nr 2 ust. 9 rozporządzenia Ministra Zdrowia z dnia 26 czerwca 2012 r. w sprawie szczegółowych wymagań, jakim powinny odpowiadać pomieszczenia i urządzenia podmiotu wykonującego działalność leczniczą (Dz.U. z 2012 r. poz. 739);</v>
      </c>
      <c r="G79" s="8" t="s">
        <v>15</v>
      </c>
      <c r="H79" s="13" t="s">
        <v>0</v>
      </c>
      <c r="I79" s="1" t="s">
        <v>0</v>
      </c>
      <c r="J79" s="8" t="s">
        <v>0</v>
      </c>
      <c r="K79" s="55">
        <f t="shared" si="4"/>
        <v>0</v>
      </c>
      <c r="P79" s="50" t="s">
        <v>171</v>
      </c>
      <c r="Q79" s="50" t="s">
        <v>196</v>
      </c>
      <c r="R79" s="50" t="s">
        <v>197</v>
      </c>
      <c r="S79" s="50" t="s">
        <v>198</v>
      </c>
      <c r="T79" s="49"/>
      <c r="U79" s="49"/>
      <c r="V79" s="50" t="s">
        <v>191</v>
      </c>
      <c r="W79" s="50" t="s">
        <v>199</v>
      </c>
      <c r="X79" s="50" t="s">
        <v>200</v>
      </c>
      <c r="Y79" s="50" t="s">
        <v>205</v>
      </c>
    </row>
    <row r="80" spans="1:25" ht="11.65" customHeight="1" thickTop="1">
      <c r="A80" s="62" t="s">
        <v>87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</row>
    <row r="82" spans="1:24" ht="17.45" customHeight="1">
      <c r="A82" s="64" t="s">
        <v>88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1:24" ht="140.1" customHeight="1" thickBot="1">
      <c r="A83" s="68" t="s">
        <v>2</v>
      </c>
      <c r="B83" s="70" t="s">
        <v>3</v>
      </c>
      <c r="C83" s="71"/>
      <c r="D83" s="57" t="s">
        <v>48</v>
      </c>
      <c r="E83" s="57" t="s">
        <v>49</v>
      </c>
      <c r="F83" s="57" t="s">
        <v>6</v>
      </c>
      <c r="G83" s="57" t="s">
        <v>7</v>
      </c>
      <c r="H83" s="57" t="s">
        <v>50</v>
      </c>
      <c r="I83" s="57" t="s">
        <v>9</v>
      </c>
      <c r="J83" s="57" t="s">
        <v>10</v>
      </c>
      <c r="K83" s="58" t="s">
        <v>11</v>
      </c>
    </row>
    <row r="84" spans="1:24" ht="17.45" customHeight="1" thickTop="1" thickBot="1">
      <c r="A84" s="69"/>
      <c r="B84" s="72"/>
      <c r="C84" s="73"/>
      <c r="D84" s="59">
        <v>1</v>
      </c>
      <c r="E84" s="59">
        <v>2</v>
      </c>
      <c r="F84" s="59">
        <v>3</v>
      </c>
      <c r="G84" s="59">
        <v>4</v>
      </c>
      <c r="H84" s="59">
        <v>5</v>
      </c>
      <c r="I84" s="59">
        <v>6</v>
      </c>
      <c r="J84" s="59">
        <v>7</v>
      </c>
      <c r="K84" s="60">
        <v>8</v>
      </c>
    </row>
    <row r="85" spans="1:24" ht="210" customHeight="1" thickTop="1" thickBot="1">
      <c r="A85" s="11" t="s">
        <v>89</v>
      </c>
      <c r="B85" s="15" t="s">
        <v>90</v>
      </c>
      <c r="C85" s="4">
        <v>1</v>
      </c>
      <c r="D85" s="13" t="s">
        <v>53</v>
      </c>
      <c r="E85" s="13" t="s">
        <v>0</v>
      </c>
      <c r="F85" s="13" t="str">
        <f>"§5 ust 1 "&amp;prawo!B6</f>
        <v>§5 ust 1 rozporządzenia Ministra Zdrowia z dnia 5 października 2017 r. w sprawie szczegółowego sposobu postępowania z odpadami medycznymi (Dz.U. z 2017 r. poz. 1975);</v>
      </c>
      <c r="G85" s="13" t="s">
        <v>91</v>
      </c>
      <c r="H85" s="13" t="s">
        <v>0</v>
      </c>
      <c r="I85" s="13" t="s">
        <v>0</v>
      </c>
      <c r="J85" s="13" t="s">
        <v>0</v>
      </c>
      <c r="K85" s="55">
        <f>IF(I85=P85,V85,IF(I85=Q85,W85,IF(I85=R85,X85,IF(I85=S85,Y85,IF(I85=" "," ",)))))</f>
        <v>0</v>
      </c>
      <c r="P85" s="50" t="s">
        <v>201</v>
      </c>
      <c r="Q85" s="50" t="s">
        <v>202</v>
      </c>
      <c r="R85" s="50" t="s">
        <v>207</v>
      </c>
      <c r="V85" s="50" t="s">
        <v>191</v>
      </c>
      <c r="W85" s="50" t="s">
        <v>203</v>
      </c>
      <c r="X85" s="50" t="s">
        <v>208</v>
      </c>
    </row>
    <row r="86" spans="1:24" ht="210" customHeight="1" thickTop="1" thickBot="1">
      <c r="A86" s="6" t="s">
        <v>92</v>
      </c>
      <c r="B86" s="14" t="s">
        <v>93</v>
      </c>
      <c r="C86" s="7">
        <v>2</v>
      </c>
      <c r="D86" s="8" t="s">
        <v>53</v>
      </c>
      <c r="E86" s="8" t="s">
        <v>0</v>
      </c>
      <c r="F86" s="8" t="str">
        <f>"§6 ust. 4 "&amp;prawo!B6</f>
        <v>§6 ust. 4 rozporządzenia Ministra Zdrowia z dnia 5 października 2017 r. w sprawie szczegółowego sposobu postępowania z odpadami medycznymi (Dz.U. z 2017 r. poz. 1975);</v>
      </c>
      <c r="G86" s="8" t="s">
        <v>91</v>
      </c>
      <c r="H86" s="13" t="s">
        <v>0</v>
      </c>
      <c r="I86" s="13" t="s">
        <v>0</v>
      </c>
      <c r="J86" s="8" t="s">
        <v>0</v>
      </c>
      <c r="K86" s="55">
        <f>IF(I86=P86,V86,IF(I86=Q86,W86,IF(I86=R86,X86,IF(I86=S86,Y86,IF(I86=" "," ",)))))</f>
        <v>0</v>
      </c>
      <c r="P86" s="50" t="s">
        <v>201</v>
      </c>
      <c r="Q86" s="50" t="s">
        <v>202</v>
      </c>
      <c r="R86" s="50" t="s">
        <v>207</v>
      </c>
      <c r="V86" s="50" t="s">
        <v>191</v>
      </c>
      <c r="W86" s="50" t="s">
        <v>203</v>
      </c>
      <c r="X86" s="50" t="s">
        <v>208</v>
      </c>
    </row>
    <row r="87" spans="1:24" ht="35.1" customHeight="1" thickTop="1">
      <c r="A87" s="62" t="s">
        <v>94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9" spans="1:24" ht="17.45" customHeight="1">
      <c r="A89" s="64" t="s">
        <v>95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24" ht="140.1" customHeight="1" thickBot="1">
      <c r="A90" s="68" t="s">
        <v>2</v>
      </c>
      <c r="B90" s="70" t="s">
        <v>3</v>
      </c>
      <c r="C90" s="71"/>
      <c r="D90" s="57" t="s">
        <v>48</v>
      </c>
      <c r="E90" s="57" t="s">
        <v>49</v>
      </c>
      <c r="F90" s="57" t="s">
        <v>6</v>
      </c>
      <c r="G90" s="57" t="s">
        <v>7</v>
      </c>
      <c r="H90" s="57" t="s">
        <v>50</v>
      </c>
      <c r="I90" s="57" t="s">
        <v>9</v>
      </c>
      <c r="J90" s="57" t="s">
        <v>10</v>
      </c>
      <c r="K90" s="58" t="s">
        <v>11</v>
      </c>
    </row>
    <row r="91" spans="1:24" ht="17.45" customHeight="1" thickTop="1" thickBot="1">
      <c r="A91" s="69"/>
      <c r="B91" s="72"/>
      <c r="C91" s="73"/>
      <c r="D91" s="59">
        <v>1</v>
      </c>
      <c r="E91" s="59">
        <v>2</v>
      </c>
      <c r="F91" s="59">
        <v>3</v>
      </c>
      <c r="G91" s="59">
        <v>4</v>
      </c>
      <c r="H91" s="59">
        <v>5</v>
      </c>
      <c r="I91" s="59">
        <v>6</v>
      </c>
      <c r="J91" s="59">
        <v>7</v>
      </c>
      <c r="K91" s="60">
        <v>8</v>
      </c>
    </row>
    <row r="92" spans="1:24" ht="210" customHeight="1" thickTop="1" thickBot="1">
      <c r="A92" s="79" t="s">
        <v>96</v>
      </c>
      <c r="B92" s="15" t="s">
        <v>97</v>
      </c>
      <c r="C92" s="4">
        <v>1</v>
      </c>
      <c r="D92" s="13" t="s">
        <v>53</v>
      </c>
      <c r="E92" s="13" t="s">
        <v>0</v>
      </c>
      <c r="F92" s="13" t="str">
        <f>"§5 ust. 2 pkt 1 "&amp;prawo!B6</f>
        <v>§5 ust. 2 pkt 1 rozporządzenia Ministra Zdrowia z dnia 5 października 2017 r. w sprawie szczegółowego sposobu postępowania z odpadami medycznymi (Dz.U. z 2017 r. poz. 1975);</v>
      </c>
      <c r="G92" s="13" t="s">
        <v>91</v>
      </c>
      <c r="H92" s="13" t="s">
        <v>0</v>
      </c>
      <c r="I92" s="13" t="s">
        <v>0</v>
      </c>
      <c r="J92" s="13" t="s">
        <v>0</v>
      </c>
      <c r="K92" s="55">
        <f t="shared" ref="K92:K99" si="5">IF(I92=P92,V92,IF(I92=Q92,W92,IF(I92=R92,X92,IF(I92=S92,Y92,IF(I92=" "," ",)))))</f>
        <v>0</v>
      </c>
      <c r="P92" s="50" t="s">
        <v>201</v>
      </c>
      <c r="Q92" s="50" t="s">
        <v>202</v>
      </c>
      <c r="R92" s="50" t="s">
        <v>207</v>
      </c>
      <c r="V92" s="50" t="s">
        <v>191</v>
      </c>
      <c r="W92" s="50" t="s">
        <v>203</v>
      </c>
      <c r="X92" s="50" t="s">
        <v>208</v>
      </c>
    </row>
    <row r="93" spans="1:24" ht="210" customHeight="1" thickTop="1" thickBot="1">
      <c r="A93" s="76"/>
      <c r="B93" s="2" t="s">
        <v>98</v>
      </c>
      <c r="C93" s="3">
        <v>2</v>
      </c>
      <c r="D93" s="1" t="s">
        <v>53</v>
      </c>
      <c r="E93" s="1" t="s">
        <v>0</v>
      </c>
      <c r="F93" s="1" t="str">
        <f>"§5 ust. 2 pkt 2 "&amp;prawo!B6</f>
        <v>§5 ust. 2 pkt 2 rozporządzenia Ministra Zdrowia z dnia 5 października 2017 r. w sprawie szczegółowego sposobu postępowania z odpadami medycznymi (Dz.U. z 2017 r. poz. 1975);</v>
      </c>
      <c r="G93" s="1" t="s">
        <v>91</v>
      </c>
      <c r="H93" s="13" t="s">
        <v>0</v>
      </c>
      <c r="I93" s="13" t="s">
        <v>0</v>
      </c>
      <c r="J93" s="1" t="s">
        <v>0</v>
      </c>
      <c r="K93" s="55">
        <f t="shared" si="5"/>
        <v>0</v>
      </c>
      <c r="P93" s="50" t="s">
        <v>201</v>
      </c>
      <c r="Q93" s="50" t="s">
        <v>202</v>
      </c>
      <c r="R93" s="50" t="s">
        <v>207</v>
      </c>
      <c r="V93" s="50" t="s">
        <v>191</v>
      </c>
      <c r="W93" s="50" t="s">
        <v>203</v>
      </c>
      <c r="X93" s="50" t="s">
        <v>208</v>
      </c>
    </row>
    <row r="94" spans="1:24" ht="210" customHeight="1" thickTop="1" thickBot="1">
      <c r="A94" s="76"/>
      <c r="B94" s="2" t="s">
        <v>193</v>
      </c>
      <c r="C94" s="3">
        <v>3</v>
      </c>
      <c r="D94" s="1" t="s">
        <v>53</v>
      </c>
      <c r="E94" s="1" t="s">
        <v>0</v>
      </c>
      <c r="F94" s="1" t="str">
        <f>"§5 ust. 2 pkt 3 "&amp;prawo!B6</f>
        <v>§5 ust. 2 pkt 3 rozporządzenia Ministra Zdrowia z dnia 5 października 2017 r. w sprawie szczegółowego sposobu postępowania z odpadami medycznymi (Dz.U. z 2017 r. poz. 1975);</v>
      </c>
      <c r="G94" s="1" t="s">
        <v>91</v>
      </c>
      <c r="H94" s="13" t="s">
        <v>0</v>
      </c>
      <c r="I94" s="13" t="s">
        <v>0</v>
      </c>
      <c r="J94" s="1" t="s">
        <v>0</v>
      </c>
      <c r="K94" s="55">
        <f t="shared" si="5"/>
        <v>0</v>
      </c>
      <c r="P94" s="50" t="s">
        <v>201</v>
      </c>
      <c r="Q94" s="50" t="s">
        <v>202</v>
      </c>
      <c r="R94" s="50" t="s">
        <v>207</v>
      </c>
      <c r="V94" s="50" t="s">
        <v>191</v>
      </c>
      <c r="W94" s="50" t="s">
        <v>203</v>
      </c>
      <c r="X94" s="50" t="s">
        <v>208</v>
      </c>
    </row>
    <row r="95" spans="1:24" ht="210" customHeight="1" thickTop="1" thickBot="1">
      <c r="A95" s="76"/>
      <c r="B95" s="2" t="s">
        <v>194</v>
      </c>
      <c r="C95" s="3">
        <v>4</v>
      </c>
      <c r="D95" s="1" t="s">
        <v>53</v>
      </c>
      <c r="E95" s="1" t="s">
        <v>0</v>
      </c>
      <c r="F95" s="1" t="str">
        <f>"§5 ust. 2 pkt 4 "&amp;prawo!B6</f>
        <v>§5 ust. 2 pkt 4 rozporządzenia Ministra Zdrowia z dnia 5 października 2017 r. w sprawie szczegółowego sposobu postępowania z odpadami medycznymi (Dz.U. z 2017 r. poz. 1975);</v>
      </c>
      <c r="G95" s="1" t="s">
        <v>91</v>
      </c>
      <c r="H95" s="13" t="s">
        <v>0</v>
      </c>
      <c r="I95" s="13" t="s">
        <v>0</v>
      </c>
      <c r="J95" s="1" t="s">
        <v>0</v>
      </c>
      <c r="K95" s="55">
        <f t="shared" si="5"/>
        <v>0</v>
      </c>
      <c r="P95" s="50" t="s">
        <v>201</v>
      </c>
      <c r="Q95" s="50" t="s">
        <v>202</v>
      </c>
      <c r="R95" s="50" t="s">
        <v>207</v>
      </c>
      <c r="V95" s="50" t="s">
        <v>191</v>
      </c>
      <c r="W95" s="50" t="s">
        <v>203</v>
      </c>
      <c r="X95" s="50" t="s">
        <v>208</v>
      </c>
    </row>
    <row r="96" spans="1:24" ht="210" customHeight="1" thickTop="1" thickBot="1">
      <c r="A96" s="76"/>
      <c r="B96" s="2" t="s">
        <v>99</v>
      </c>
      <c r="C96" s="3">
        <v>5</v>
      </c>
      <c r="D96" s="1" t="s">
        <v>53</v>
      </c>
      <c r="E96" s="1" t="s">
        <v>0</v>
      </c>
      <c r="F96" s="1" t="str">
        <f>"§5 ust. 2 pkt 5 "&amp;prawo!B6</f>
        <v>§5 ust. 2 pkt 5 rozporządzenia Ministra Zdrowia z dnia 5 października 2017 r. w sprawie szczegółowego sposobu postępowania z odpadami medycznymi (Dz.U. z 2017 r. poz. 1975);</v>
      </c>
      <c r="G96" s="1" t="s">
        <v>91</v>
      </c>
      <c r="H96" s="13" t="s">
        <v>0</v>
      </c>
      <c r="I96" s="13" t="s">
        <v>0</v>
      </c>
      <c r="J96" s="1" t="s">
        <v>0</v>
      </c>
      <c r="K96" s="55">
        <f t="shared" si="5"/>
        <v>0</v>
      </c>
      <c r="P96" s="50" t="s">
        <v>201</v>
      </c>
      <c r="Q96" s="50" t="s">
        <v>202</v>
      </c>
      <c r="R96" s="50" t="s">
        <v>207</v>
      </c>
      <c r="V96" s="50" t="s">
        <v>191</v>
      </c>
      <c r="W96" s="50" t="s">
        <v>203</v>
      </c>
      <c r="X96" s="50" t="s">
        <v>208</v>
      </c>
    </row>
    <row r="97" spans="1:24" ht="210" customHeight="1" thickTop="1" thickBot="1">
      <c r="A97" s="76"/>
      <c r="B97" s="2" t="s">
        <v>100</v>
      </c>
      <c r="C97" s="3">
        <v>6</v>
      </c>
      <c r="D97" s="1" t="s">
        <v>53</v>
      </c>
      <c r="E97" s="1" t="s">
        <v>0</v>
      </c>
      <c r="F97" s="1" t="str">
        <f>"§5 ust. 2 pkt 6 "&amp;prawo!B6</f>
        <v>§5 ust. 2 pkt 6 rozporządzenia Ministra Zdrowia z dnia 5 października 2017 r. w sprawie szczegółowego sposobu postępowania z odpadami medycznymi (Dz.U. z 2017 r. poz. 1975);</v>
      </c>
      <c r="G97" s="1" t="s">
        <v>91</v>
      </c>
      <c r="H97" s="13" t="s">
        <v>0</v>
      </c>
      <c r="I97" s="13" t="s">
        <v>0</v>
      </c>
      <c r="J97" s="1" t="s">
        <v>0</v>
      </c>
      <c r="K97" s="55">
        <f t="shared" si="5"/>
        <v>0</v>
      </c>
      <c r="P97" s="50" t="s">
        <v>201</v>
      </c>
      <c r="Q97" s="50" t="s">
        <v>202</v>
      </c>
      <c r="R97" s="50" t="s">
        <v>207</v>
      </c>
      <c r="V97" s="50" t="s">
        <v>191</v>
      </c>
      <c r="W97" s="50" t="s">
        <v>203</v>
      </c>
      <c r="X97" s="50" t="s">
        <v>208</v>
      </c>
    </row>
    <row r="98" spans="1:24" ht="210" customHeight="1" thickTop="1" thickBot="1">
      <c r="A98" s="76"/>
      <c r="B98" s="2" t="s">
        <v>195</v>
      </c>
      <c r="C98" s="3">
        <v>7</v>
      </c>
      <c r="D98" s="1" t="s">
        <v>53</v>
      </c>
      <c r="E98" s="1" t="s">
        <v>0</v>
      </c>
      <c r="F98" s="1" t="str">
        <f>"§5 ust. 2 pkt 7 "&amp;prawo!B6</f>
        <v>§5 ust. 2 pkt 7 rozporządzenia Ministra Zdrowia z dnia 5 października 2017 r. w sprawie szczegółowego sposobu postępowania z odpadami medycznymi (Dz.U. z 2017 r. poz. 1975);</v>
      </c>
      <c r="G98" s="1" t="s">
        <v>91</v>
      </c>
      <c r="H98" s="13" t="s">
        <v>0</v>
      </c>
      <c r="I98" s="13" t="s">
        <v>0</v>
      </c>
      <c r="J98" s="1" t="s">
        <v>0</v>
      </c>
      <c r="K98" s="55">
        <f t="shared" si="5"/>
        <v>0</v>
      </c>
      <c r="P98" s="50" t="s">
        <v>201</v>
      </c>
      <c r="Q98" s="50" t="s">
        <v>202</v>
      </c>
      <c r="R98" s="50" t="s">
        <v>207</v>
      </c>
      <c r="V98" s="50" t="s">
        <v>191</v>
      </c>
      <c r="W98" s="50" t="s">
        <v>203</v>
      </c>
      <c r="X98" s="50" t="s">
        <v>208</v>
      </c>
    </row>
    <row r="99" spans="1:24" ht="210" customHeight="1" thickTop="1" thickBot="1">
      <c r="A99" s="77"/>
      <c r="B99" s="14" t="s">
        <v>101</v>
      </c>
      <c r="C99" s="7">
        <v>8</v>
      </c>
      <c r="D99" s="8" t="s">
        <v>53</v>
      </c>
      <c r="E99" s="8" t="s">
        <v>0</v>
      </c>
      <c r="F99" s="8" t="str">
        <f>"§5 ust. 5 "&amp;prawo!B6</f>
        <v>§5 ust. 5 rozporządzenia Ministra Zdrowia z dnia 5 października 2017 r. w sprawie szczegółowego sposobu postępowania z odpadami medycznymi (Dz.U. z 2017 r. poz. 1975);</v>
      </c>
      <c r="G99" s="8" t="s">
        <v>91</v>
      </c>
      <c r="H99" s="13" t="s">
        <v>0</v>
      </c>
      <c r="I99" s="13" t="s">
        <v>0</v>
      </c>
      <c r="J99" s="8" t="s">
        <v>0</v>
      </c>
      <c r="K99" s="55">
        <f t="shared" si="5"/>
        <v>0</v>
      </c>
      <c r="P99" s="50" t="s">
        <v>201</v>
      </c>
      <c r="Q99" s="50" t="s">
        <v>202</v>
      </c>
      <c r="R99" s="50" t="s">
        <v>207</v>
      </c>
      <c r="V99" s="50" t="s">
        <v>191</v>
      </c>
      <c r="W99" s="50" t="s">
        <v>203</v>
      </c>
      <c r="X99" s="50" t="s">
        <v>208</v>
      </c>
    </row>
    <row r="100" spans="1:24" ht="11.65" customHeight="1" thickTop="1">
      <c r="A100" s="62" t="s">
        <v>102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2" spans="1:24" ht="17.45" customHeight="1">
      <c r="A102" s="64" t="s">
        <v>103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24" ht="140.1" customHeight="1" thickBot="1">
      <c r="A103" s="68" t="s">
        <v>2</v>
      </c>
      <c r="B103" s="70" t="s">
        <v>3</v>
      </c>
      <c r="C103" s="71"/>
      <c r="D103" s="57" t="s">
        <v>48</v>
      </c>
      <c r="E103" s="57" t="s">
        <v>49</v>
      </c>
      <c r="F103" s="57" t="s">
        <v>6</v>
      </c>
      <c r="G103" s="57" t="s">
        <v>7</v>
      </c>
      <c r="H103" s="57" t="s">
        <v>50</v>
      </c>
      <c r="I103" s="57" t="s">
        <v>9</v>
      </c>
      <c r="J103" s="57" t="s">
        <v>10</v>
      </c>
      <c r="K103" s="58" t="s">
        <v>11</v>
      </c>
    </row>
    <row r="104" spans="1:24" ht="17.45" customHeight="1" thickTop="1" thickBot="1">
      <c r="A104" s="69"/>
      <c r="B104" s="72"/>
      <c r="C104" s="73"/>
      <c r="D104" s="59">
        <v>1</v>
      </c>
      <c r="E104" s="59">
        <v>2</v>
      </c>
      <c r="F104" s="59">
        <v>3</v>
      </c>
      <c r="G104" s="59">
        <v>4</v>
      </c>
      <c r="H104" s="59">
        <v>5</v>
      </c>
      <c r="I104" s="59">
        <v>6</v>
      </c>
      <c r="J104" s="59">
        <v>7</v>
      </c>
      <c r="K104" s="60">
        <v>8</v>
      </c>
    </row>
    <row r="105" spans="1:24" ht="210" customHeight="1" thickTop="1" thickBot="1">
      <c r="A105" s="79" t="s">
        <v>104</v>
      </c>
      <c r="B105" s="15" t="s">
        <v>105</v>
      </c>
      <c r="C105" s="4">
        <v>1</v>
      </c>
      <c r="D105" s="13" t="s">
        <v>53</v>
      </c>
      <c r="E105" s="13" t="s">
        <v>0</v>
      </c>
      <c r="F105" s="13" t="str">
        <f>"§5 ust. 3 pkt 1 "&amp;prawo!B6</f>
        <v>§5 ust. 3 pkt 1 rozporządzenia Ministra Zdrowia z dnia 5 października 2017 r. w sprawie szczegółowego sposobu postępowania z odpadami medycznymi (Dz.U. z 2017 r. poz. 1975);</v>
      </c>
      <c r="G105" s="13" t="s">
        <v>91</v>
      </c>
      <c r="H105" s="13" t="s">
        <v>0</v>
      </c>
      <c r="I105" s="13" t="s">
        <v>0</v>
      </c>
      <c r="J105" s="13" t="s">
        <v>0</v>
      </c>
      <c r="K105" s="55">
        <f t="shared" ref="K105:K114" si="6">IF(I105=P105,V105,IF(I105=Q105,W105,IF(I105=R105,X105,IF(I105=S105,Y105,IF(I105=" "," ",)))))</f>
        <v>0</v>
      </c>
      <c r="P105" s="50" t="s">
        <v>201</v>
      </c>
      <c r="Q105" s="50" t="s">
        <v>202</v>
      </c>
      <c r="R105" s="50" t="s">
        <v>207</v>
      </c>
      <c r="V105" s="50" t="s">
        <v>191</v>
      </c>
      <c r="W105" s="50" t="s">
        <v>203</v>
      </c>
      <c r="X105" s="50" t="s">
        <v>208</v>
      </c>
    </row>
    <row r="106" spans="1:24" ht="210" customHeight="1" thickTop="1" thickBot="1">
      <c r="A106" s="76"/>
      <c r="B106" s="2" t="s">
        <v>106</v>
      </c>
      <c r="C106" s="3">
        <v>2</v>
      </c>
      <c r="D106" s="1" t="s">
        <v>53</v>
      </c>
      <c r="E106" s="1" t="s">
        <v>0</v>
      </c>
      <c r="F106" s="1" t="str">
        <f>"§5 ust. 3 pkt 2 "&amp;prawo!B6</f>
        <v>§5 ust. 3 pkt 2 rozporządzenia Ministra Zdrowia z dnia 5 października 2017 r. w sprawie szczegółowego sposobu postępowania z odpadami medycznymi (Dz.U. z 2017 r. poz. 1975);</v>
      </c>
      <c r="G106" s="1" t="s">
        <v>91</v>
      </c>
      <c r="H106" s="13" t="s">
        <v>0</v>
      </c>
      <c r="I106" s="13" t="s">
        <v>0</v>
      </c>
      <c r="J106" s="1" t="s">
        <v>0</v>
      </c>
      <c r="K106" s="55">
        <f t="shared" si="6"/>
        <v>0</v>
      </c>
      <c r="P106" s="50" t="s">
        <v>201</v>
      </c>
      <c r="Q106" s="50" t="s">
        <v>202</v>
      </c>
      <c r="R106" s="50" t="s">
        <v>207</v>
      </c>
      <c r="V106" s="50" t="s">
        <v>191</v>
      </c>
      <c r="W106" s="50" t="s">
        <v>203</v>
      </c>
      <c r="X106" s="50" t="s">
        <v>208</v>
      </c>
    </row>
    <row r="107" spans="1:24" ht="210" customHeight="1" thickTop="1" thickBot="1">
      <c r="A107" s="76"/>
      <c r="B107" s="2" t="s">
        <v>107</v>
      </c>
      <c r="C107" s="3">
        <v>3</v>
      </c>
      <c r="D107" s="1" t="s">
        <v>53</v>
      </c>
      <c r="E107" s="1" t="s">
        <v>0</v>
      </c>
      <c r="F107" s="1" t="str">
        <f>"§5 ust. 3 pkt 3 "&amp;prawo!B6</f>
        <v>§5 ust. 3 pkt 3 rozporządzenia Ministra Zdrowia z dnia 5 października 2017 r. w sprawie szczegółowego sposobu postępowania z odpadami medycznymi (Dz.U. z 2017 r. poz. 1975);</v>
      </c>
      <c r="G107" s="1" t="s">
        <v>91</v>
      </c>
      <c r="H107" s="13" t="s">
        <v>0</v>
      </c>
      <c r="I107" s="13" t="s">
        <v>0</v>
      </c>
      <c r="J107" s="1" t="s">
        <v>0</v>
      </c>
      <c r="K107" s="55">
        <f t="shared" si="6"/>
        <v>0</v>
      </c>
      <c r="P107" s="50" t="s">
        <v>201</v>
      </c>
      <c r="Q107" s="50" t="s">
        <v>202</v>
      </c>
      <c r="R107" s="50" t="s">
        <v>207</v>
      </c>
      <c r="V107" s="50" t="s">
        <v>191</v>
      </c>
      <c r="W107" s="50" t="s">
        <v>203</v>
      </c>
      <c r="X107" s="50" t="s">
        <v>208</v>
      </c>
    </row>
    <row r="108" spans="1:24" ht="210" customHeight="1" thickTop="1" thickBot="1">
      <c r="A108" s="76"/>
      <c r="B108" s="2" t="s">
        <v>108</v>
      </c>
      <c r="C108" s="3">
        <v>4</v>
      </c>
      <c r="D108" s="1" t="s">
        <v>53</v>
      </c>
      <c r="E108" s="1" t="s">
        <v>0</v>
      </c>
      <c r="F108" s="1" t="str">
        <f>"§5 ust. 3 pkt 4 "&amp;prawo!B6</f>
        <v>§5 ust. 3 pkt 4 rozporządzenia Ministra Zdrowia z dnia 5 października 2017 r. w sprawie szczegółowego sposobu postępowania z odpadami medycznymi (Dz.U. z 2017 r. poz. 1975);</v>
      </c>
      <c r="G108" s="1" t="s">
        <v>91</v>
      </c>
      <c r="H108" s="13" t="s">
        <v>0</v>
      </c>
      <c r="I108" s="13" t="s">
        <v>0</v>
      </c>
      <c r="J108" s="1" t="s">
        <v>0</v>
      </c>
      <c r="K108" s="55">
        <f t="shared" si="6"/>
        <v>0</v>
      </c>
      <c r="P108" s="50" t="s">
        <v>201</v>
      </c>
      <c r="Q108" s="50" t="s">
        <v>202</v>
      </c>
      <c r="R108" s="50" t="s">
        <v>207</v>
      </c>
      <c r="V108" s="50" t="s">
        <v>191</v>
      </c>
      <c r="W108" s="50" t="s">
        <v>203</v>
      </c>
      <c r="X108" s="50" t="s">
        <v>208</v>
      </c>
    </row>
    <row r="109" spans="1:24" ht="210" customHeight="1" thickTop="1" thickBot="1">
      <c r="A109" s="76"/>
      <c r="B109" s="2" t="s">
        <v>109</v>
      </c>
      <c r="C109" s="3">
        <v>5</v>
      </c>
      <c r="D109" s="1" t="s">
        <v>53</v>
      </c>
      <c r="E109" s="1" t="s">
        <v>0</v>
      </c>
      <c r="F109" s="1" t="str">
        <f>"§5 ust. 3 pkt 5 "&amp;prawo!B6</f>
        <v>§5 ust. 3 pkt 5 rozporządzenia Ministra Zdrowia z dnia 5 października 2017 r. w sprawie szczegółowego sposobu postępowania z odpadami medycznymi (Dz.U. z 2017 r. poz. 1975);</v>
      </c>
      <c r="G109" s="1" t="s">
        <v>91</v>
      </c>
      <c r="H109" s="13" t="s">
        <v>0</v>
      </c>
      <c r="I109" s="13" t="s">
        <v>0</v>
      </c>
      <c r="J109" s="1" t="s">
        <v>0</v>
      </c>
      <c r="K109" s="55">
        <f t="shared" si="6"/>
        <v>0</v>
      </c>
      <c r="P109" s="50" t="s">
        <v>201</v>
      </c>
      <c r="Q109" s="50" t="s">
        <v>202</v>
      </c>
      <c r="R109" s="50" t="s">
        <v>207</v>
      </c>
      <c r="V109" s="50" t="s">
        <v>191</v>
      </c>
      <c r="W109" s="50" t="s">
        <v>203</v>
      </c>
      <c r="X109" s="50" t="s">
        <v>208</v>
      </c>
    </row>
    <row r="110" spans="1:24" ht="210" customHeight="1" thickTop="1" thickBot="1">
      <c r="A110" s="76"/>
      <c r="B110" s="2" t="s">
        <v>110</v>
      </c>
      <c r="C110" s="3">
        <v>6</v>
      </c>
      <c r="D110" s="1" t="s">
        <v>53</v>
      </c>
      <c r="E110" s="1" t="s">
        <v>0</v>
      </c>
      <c r="F110" s="1" t="str">
        <f>"§5 ust. 3 pkt 6 "&amp;prawo!B6</f>
        <v>§5 ust. 3 pkt 6 rozporządzenia Ministra Zdrowia z dnia 5 października 2017 r. w sprawie szczegółowego sposobu postępowania z odpadami medycznymi (Dz.U. z 2017 r. poz. 1975);</v>
      </c>
      <c r="G110" s="1" t="s">
        <v>91</v>
      </c>
      <c r="H110" s="13" t="s">
        <v>0</v>
      </c>
      <c r="I110" s="13" t="s">
        <v>0</v>
      </c>
      <c r="J110" s="1" t="s">
        <v>0</v>
      </c>
      <c r="K110" s="55">
        <f t="shared" si="6"/>
        <v>0</v>
      </c>
      <c r="P110" s="50" t="s">
        <v>201</v>
      </c>
      <c r="Q110" s="50" t="s">
        <v>202</v>
      </c>
      <c r="R110" s="50" t="s">
        <v>207</v>
      </c>
      <c r="V110" s="50" t="s">
        <v>191</v>
      </c>
      <c r="W110" s="50" t="s">
        <v>203</v>
      </c>
      <c r="X110" s="50" t="s">
        <v>208</v>
      </c>
    </row>
    <row r="111" spans="1:24" ht="210" customHeight="1" thickTop="1" thickBot="1">
      <c r="A111" s="76"/>
      <c r="B111" s="2" t="s">
        <v>111</v>
      </c>
      <c r="C111" s="3">
        <v>7</v>
      </c>
      <c r="D111" s="1" t="s">
        <v>53</v>
      </c>
      <c r="E111" s="1" t="s">
        <v>0</v>
      </c>
      <c r="F111" s="1" t="str">
        <f>"§5 ust. 3 pkt 7 "&amp;prawo!B6</f>
        <v>§5 ust. 3 pkt 7 rozporządzenia Ministra Zdrowia z dnia 5 października 2017 r. w sprawie szczegółowego sposobu postępowania z odpadami medycznymi (Dz.U. z 2017 r. poz. 1975);</v>
      </c>
      <c r="G111" s="1" t="s">
        <v>91</v>
      </c>
      <c r="H111" s="13" t="s">
        <v>0</v>
      </c>
      <c r="I111" s="13" t="s">
        <v>0</v>
      </c>
      <c r="J111" s="1" t="s">
        <v>0</v>
      </c>
      <c r="K111" s="55">
        <f t="shared" si="6"/>
        <v>0</v>
      </c>
      <c r="P111" s="50" t="s">
        <v>201</v>
      </c>
      <c r="Q111" s="50" t="s">
        <v>202</v>
      </c>
      <c r="R111" s="50" t="s">
        <v>207</v>
      </c>
      <c r="V111" s="50" t="s">
        <v>191</v>
      </c>
      <c r="W111" s="50" t="s">
        <v>203</v>
      </c>
      <c r="X111" s="50" t="s">
        <v>208</v>
      </c>
    </row>
    <row r="112" spans="1:24" ht="210" customHeight="1" thickTop="1" thickBot="1">
      <c r="A112" s="78"/>
      <c r="B112" s="2" t="s">
        <v>101</v>
      </c>
      <c r="C112" s="3">
        <v>8</v>
      </c>
      <c r="D112" s="1" t="s">
        <v>53</v>
      </c>
      <c r="E112" s="1" t="s">
        <v>0</v>
      </c>
      <c r="F112" s="1" t="str">
        <f>"§5 ust. 5 "&amp;prawo!B6</f>
        <v>§5 ust. 5 rozporządzenia Ministra Zdrowia z dnia 5 października 2017 r. w sprawie szczegółowego sposobu postępowania z odpadami medycznymi (Dz.U. z 2017 r. poz. 1975);</v>
      </c>
      <c r="G112" s="1" t="s">
        <v>91</v>
      </c>
      <c r="H112" s="13" t="s">
        <v>0</v>
      </c>
      <c r="I112" s="13" t="s">
        <v>0</v>
      </c>
      <c r="J112" s="1" t="s">
        <v>0</v>
      </c>
      <c r="K112" s="55">
        <f t="shared" si="6"/>
        <v>0</v>
      </c>
      <c r="P112" s="50" t="s">
        <v>201</v>
      </c>
      <c r="Q112" s="50" t="s">
        <v>202</v>
      </c>
      <c r="R112" s="50" t="s">
        <v>207</v>
      </c>
      <c r="V112" s="50" t="s">
        <v>191</v>
      </c>
      <c r="W112" s="50" t="s">
        <v>203</v>
      </c>
      <c r="X112" s="50" t="s">
        <v>208</v>
      </c>
    </row>
    <row r="113" spans="1:25" ht="210" customHeight="1" thickTop="1" thickBot="1">
      <c r="A113" s="75" t="s">
        <v>112</v>
      </c>
      <c r="B113" s="2" t="s">
        <v>113</v>
      </c>
      <c r="C113" s="3">
        <v>9</v>
      </c>
      <c r="D113" s="1" t="s">
        <v>53</v>
      </c>
      <c r="E113" s="1" t="s">
        <v>0</v>
      </c>
      <c r="F113" s="1" t="str">
        <f>"§5 ust. 4 pkt 1 "&amp;prawo!B6</f>
        <v>§5 ust. 4 pkt 1 rozporządzenia Ministra Zdrowia z dnia 5 października 2017 r. w sprawie szczegółowego sposobu postępowania z odpadami medycznymi (Dz.U. z 2017 r. poz. 1975);</v>
      </c>
      <c r="G113" s="1" t="s">
        <v>91</v>
      </c>
      <c r="H113" s="13" t="s">
        <v>0</v>
      </c>
      <c r="I113" s="13" t="s">
        <v>0</v>
      </c>
      <c r="J113" s="1" t="s">
        <v>0</v>
      </c>
      <c r="K113" s="55">
        <f t="shared" si="6"/>
        <v>0</v>
      </c>
      <c r="P113" s="50" t="s">
        <v>201</v>
      </c>
      <c r="Q113" s="50" t="s">
        <v>202</v>
      </c>
      <c r="R113" s="50" t="s">
        <v>207</v>
      </c>
      <c r="V113" s="50" t="s">
        <v>191</v>
      </c>
      <c r="W113" s="50" t="s">
        <v>203</v>
      </c>
      <c r="X113" s="50" t="s">
        <v>208</v>
      </c>
    </row>
    <row r="114" spans="1:25" ht="210" customHeight="1" thickTop="1" thickBot="1">
      <c r="A114" s="77"/>
      <c r="B114" s="14" t="s">
        <v>105</v>
      </c>
      <c r="C114" s="7">
        <v>10</v>
      </c>
      <c r="D114" s="8" t="s">
        <v>53</v>
      </c>
      <c r="E114" s="8" t="s">
        <v>0</v>
      </c>
      <c r="F114" s="8" t="str">
        <f>"§5 ust. 4 pkt 3 "&amp;prawo!B6</f>
        <v>§5 ust. 4 pkt 3 rozporządzenia Ministra Zdrowia z dnia 5 października 2017 r. w sprawie szczegółowego sposobu postępowania z odpadami medycznymi (Dz.U. z 2017 r. poz. 1975);</v>
      </c>
      <c r="G114" s="8" t="s">
        <v>91</v>
      </c>
      <c r="H114" s="13" t="s">
        <v>0</v>
      </c>
      <c r="I114" s="13" t="s">
        <v>0</v>
      </c>
      <c r="J114" s="8" t="s">
        <v>0</v>
      </c>
      <c r="K114" s="55">
        <f t="shared" si="6"/>
        <v>0</v>
      </c>
      <c r="P114" s="50" t="s">
        <v>201</v>
      </c>
      <c r="Q114" s="50" t="s">
        <v>202</v>
      </c>
      <c r="R114" s="50" t="s">
        <v>207</v>
      </c>
      <c r="V114" s="50" t="s">
        <v>191</v>
      </c>
      <c r="W114" s="50" t="s">
        <v>203</v>
      </c>
      <c r="X114" s="50" t="s">
        <v>208</v>
      </c>
    </row>
    <row r="115" spans="1:25" ht="11.65" customHeight="1" thickTop="1">
      <c r="A115" s="62" t="s">
        <v>102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7" spans="1:25" ht="17.45" customHeight="1">
      <c r="A117" s="64" t="s">
        <v>114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25" ht="140.1" customHeight="1" thickBot="1">
      <c r="A118" s="68" t="s">
        <v>2</v>
      </c>
      <c r="B118" s="70" t="s">
        <v>3</v>
      </c>
      <c r="C118" s="71"/>
      <c r="D118" s="57" t="s">
        <v>4</v>
      </c>
      <c r="E118" s="57" t="s">
        <v>5</v>
      </c>
      <c r="F118" s="57" t="s">
        <v>6</v>
      </c>
      <c r="G118" s="57" t="s">
        <v>7</v>
      </c>
      <c r="H118" s="57" t="s">
        <v>50</v>
      </c>
      <c r="I118" s="57" t="s">
        <v>9</v>
      </c>
      <c r="J118" s="57" t="s">
        <v>10</v>
      </c>
      <c r="K118" s="58" t="s">
        <v>11</v>
      </c>
    </row>
    <row r="119" spans="1:25" ht="17.45" customHeight="1" thickTop="1" thickBot="1">
      <c r="A119" s="69"/>
      <c r="B119" s="72"/>
      <c r="C119" s="73"/>
      <c r="D119" s="59">
        <v>1</v>
      </c>
      <c r="E119" s="59">
        <v>2</v>
      </c>
      <c r="F119" s="59">
        <v>3</v>
      </c>
      <c r="G119" s="59">
        <v>4</v>
      </c>
      <c r="H119" s="59">
        <v>5</v>
      </c>
      <c r="I119" s="59">
        <v>6</v>
      </c>
      <c r="J119" s="59">
        <v>7</v>
      </c>
      <c r="K119" s="60">
        <v>8</v>
      </c>
    </row>
    <row r="120" spans="1:25" ht="245.1" customHeight="1" thickTop="1" thickBot="1">
      <c r="A120" s="79" t="s">
        <v>115</v>
      </c>
      <c r="B120" s="15" t="s">
        <v>116</v>
      </c>
      <c r="C120" s="4">
        <v>1</v>
      </c>
      <c r="D120" s="13"/>
      <c r="E120" s="13" t="s">
        <v>0</v>
      </c>
      <c r="F120" s="13" t="str">
        <f>"§25 ust. 1 pkt 1 "&amp;prawo!B5</f>
        <v>§25 ust. 1 pkt 1 rozporządzenia Ministra Zdrowia z dnia 26 czerwca 2012 r. w sprawie szczegółowych wymagań, jakim powinny odpowiadać pomieszczenia i urządzenia podmiotu wykonującego działalność leczniczą (Dz.U. z 2012 r. poz. 739);</v>
      </c>
      <c r="G120" s="13" t="s">
        <v>15</v>
      </c>
      <c r="H120" s="13" t="s">
        <v>0</v>
      </c>
      <c r="I120" s="13" t="s">
        <v>0</v>
      </c>
      <c r="J120" s="13" t="s">
        <v>0</v>
      </c>
      <c r="K120" s="55">
        <f>IF(I120=P120,V120,IF(I120=Q120,W120,IF(I120=R120,X120,IF(I120=S120,Y120,IF(I120=" "," ",)))))</f>
        <v>0</v>
      </c>
      <c r="P120" s="50" t="s">
        <v>171</v>
      </c>
      <c r="Q120" s="50" t="s">
        <v>196</v>
      </c>
      <c r="R120" s="50" t="s">
        <v>197</v>
      </c>
      <c r="S120" s="50" t="s">
        <v>198</v>
      </c>
      <c r="T120" s="49"/>
      <c r="U120" s="49"/>
      <c r="V120" s="50" t="s">
        <v>191</v>
      </c>
      <c r="W120" s="50" t="s">
        <v>199</v>
      </c>
      <c r="X120" s="50" t="s">
        <v>200</v>
      </c>
      <c r="Y120" s="50" t="s">
        <v>205</v>
      </c>
    </row>
    <row r="121" spans="1:25" ht="245.1" customHeight="1" thickTop="1" thickBot="1">
      <c r="A121" s="77"/>
      <c r="B121" s="14" t="s">
        <v>117</v>
      </c>
      <c r="C121" s="7">
        <v>2</v>
      </c>
      <c r="D121" s="13"/>
      <c r="E121" s="8" t="s">
        <v>0</v>
      </c>
      <c r="F121" s="8" t="str">
        <f>"§25 ust. 1 pkt 2 "&amp;prawo!B5</f>
        <v>§25 ust. 1 pkt 2 rozporządzenia Ministra Zdrowia z dnia 26 czerwca 2012 r. w sprawie szczegółowych wymagań, jakim powinny odpowiadać pomieszczenia i urządzenia podmiotu wykonującego działalność leczniczą (Dz.U. z 2012 r. poz. 739);</v>
      </c>
      <c r="G121" s="8" t="s">
        <v>15</v>
      </c>
      <c r="H121" s="13" t="s">
        <v>0</v>
      </c>
      <c r="I121" s="13" t="s">
        <v>0</v>
      </c>
      <c r="J121" s="8" t="s">
        <v>0</v>
      </c>
      <c r="K121" s="55">
        <f>IF(I121=P121,V121,IF(I121=Q121,W121,IF(I121=R121,X121,IF(I121=S121,Y121,IF(I121=" "," ",)))))</f>
        <v>0</v>
      </c>
      <c r="P121" s="50" t="s">
        <v>171</v>
      </c>
      <c r="Q121" s="50" t="s">
        <v>196</v>
      </c>
      <c r="R121" s="50" t="s">
        <v>197</v>
      </c>
      <c r="S121" s="50" t="s">
        <v>198</v>
      </c>
      <c r="T121" s="49"/>
      <c r="U121" s="49"/>
      <c r="V121" s="50" t="s">
        <v>191</v>
      </c>
      <c r="W121" s="50" t="s">
        <v>199</v>
      </c>
      <c r="X121" s="50" t="s">
        <v>200</v>
      </c>
      <c r="Y121" s="50" t="s">
        <v>205</v>
      </c>
    </row>
    <row r="122" spans="1:25" ht="13.5" thickTop="1"/>
    <row r="123" spans="1:25" ht="17.45" customHeight="1">
      <c r="A123" s="64" t="s">
        <v>118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25" ht="140.1" customHeight="1" thickBot="1">
      <c r="A124" s="68" t="s">
        <v>2</v>
      </c>
      <c r="B124" s="70" t="s">
        <v>3</v>
      </c>
      <c r="C124" s="71"/>
      <c r="D124" s="57" t="s">
        <v>4</v>
      </c>
      <c r="E124" s="57" t="s">
        <v>5</v>
      </c>
      <c r="F124" s="57" t="s">
        <v>6</v>
      </c>
      <c r="G124" s="57" t="s">
        <v>7</v>
      </c>
      <c r="H124" s="57" t="s">
        <v>50</v>
      </c>
      <c r="I124" s="57" t="s">
        <v>9</v>
      </c>
      <c r="J124" s="57" t="s">
        <v>10</v>
      </c>
      <c r="K124" s="58" t="s">
        <v>11</v>
      </c>
    </row>
    <row r="125" spans="1:25" ht="17.45" customHeight="1" thickTop="1" thickBot="1">
      <c r="A125" s="69"/>
      <c r="B125" s="72"/>
      <c r="C125" s="73"/>
      <c r="D125" s="59">
        <v>1</v>
      </c>
      <c r="E125" s="59">
        <v>2</v>
      </c>
      <c r="F125" s="59">
        <v>3</v>
      </c>
      <c r="G125" s="59">
        <v>4</v>
      </c>
      <c r="H125" s="59">
        <v>5</v>
      </c>
      <c r="I125" s="59">
        <v>6</v>
      </c>
      <c r="J125" s="59">
        <v>7</v>
      </c>
      <c r="K125" s="60">
        <v>8</v>
      </c>
    </row>
    <row r="126" spans="1:25" ht="245.1" customHeight="1" thickTop="1" thickBot="1">
      <c r="A126" s="79" t="s">
        <v>119</v>
      </c>
      <c r="B126" s="15" t="s">
        <v>120</v>
      </c>
      <c r="C126" s="4">
        <v>1</v>
      </c>
      <c r="D126" s="13"/>
      <c r="E126" s="13" t="s">
        <v>0</v>
      </c>
      <c r="F126" s="13" t="str">
        <f>"§2 pkt 5, §25 ust 4 "&amp;prawo!B5</f>
        <v>§2 pkt 5, §25 ust 4 rozporządzenia Ministra Zdrowia z dnia 26 czerwca 2012 r. w sprawie szczegółowych wymagań, jakim powinny odpowiadać pomieszczenia i urządzenia podmiotu wykonującego działalność leczniczą (Dz.U. z 2012 r. poz. 739);</v>
      </c>
      <c r="G126" s="13" t="s">
        <v>15</v>
      </c>
      <c r="H126" s="13" t="s">
        <v>0</v>
      </c>
      <c r="I126" s="13" t="s">
        <v>0</v>
      </c>
      <c r="J126" s="13" t="s">
        <v>0</v>
      </c>
      <c r="K126" s="55">
        <f>IF(I126=P126,V126,IF(I126=Q126,W126,IF(I126=R126,X126,IF(I126=S126,Y126,IF(I126=" "," ",)))))</f>
        <v>0</v>
      </c>
      <c r="P126" s="50" t="s">
        <v>171</v>
      </c>
      <c r="Q126" s="50" t="s">
        <v>196</v>
      </c>
      <c r="R126" s="50" t="s">
        <v>197</v>
      </c>
      <c r="S126" s="50" t="s">
        <v>198</v>
      </c>
      <c r="T126" s="49"/>
      <c r="U126" s="49"/>
      <c r="V126" s="50" t="s">
        <v>191</v>
      </c>
      <c r="W126" s="50" t="s">
        <v>199</v>
      </c>
      <c r="X126" s="50" t="s">
        <v>200</v>
      </c>
      <c r="Y126" s="50" t="s">
        <v>205</v>
      </c>
    </row>
    <row r="127" spans="1:25" ht="245.1" customHeight="1" thickTop="1" thickBot="1">
      <c r="A127" s="76"/>
      <c r="B127" s="2" t="s">
        <v>121</v>
      </c>
      <c r="C127" s="3">
        <v>2</v>
      </c>
      <c r="D127" s="13"/>
      <c r="E127" s="1" t="s">
        <v>0</v>
      </c>
      <c r="F127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127" s="1" t="s">
        <v>15</v>
      </c>
      <c r="H127" s="13" t="s">
        <v>0</v>
      </c>
      <c r="I127" s="13" t="s">
        <v>0</v>
      </c>
      <c r="J127" s="1" t="s">
        <v>0</v>
      </c>
      <c r="K127" s="55">
        <f>IF(I127=P127,V127,IF(I127=Q127,W127,IF(I127=R127,X127,IF(I127=S127,Y127,IF(I127=" "," ",)))))</f>
        <v>0</v>
      </c>
      <c r="P127" s="50" t="s">
        <v>171</v>
      </c>
      <c r="Q127" s="50" t="s">
        <v>196</v>
      </c>
      <c r="R127" s="50" t="s">
        <v>197</v>
      </c>
      <c r="S127" s="50" t="s">
        <v>198</v>
      </c>
      <c r="T127" s="49"/>
      <c r="U127" s="49"/>
      <c r="V127" s="50" t="s">
        <v>191</v>
      </c>
      <c r="W127" s="50" t="s">
        <v>199</v>
      </c>
      <c r="X127" s="50" t="s">
        <v>200</v>
      </c>
      <c r="Y127" s="50" t="s">
        <v>205</v>
      </c>
    </row>
    <row r="128" spans="1:25" ht="245.1" customHeight="1" thickTop="1" thickBot="1">
      <c r="A128" s="78"/>
      <c r="B128" s="2" t="s">
        <v>122</v>
      </c>
      <c r="C128" s="3">
        <v>3</v>
      </c>
      <c r="D128" s="13"/>
      <c r="E128" s="1" t="s">
        <v>0</v>
      </c>
      <c r="F128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128" s="1" t="s">
        <v>15</v>
      </c>
      <c r="H128" s="13" t="s">
        <v>0</v>
      </c>
      <c r="I128" s="13" t="s">
        <v>0</v>
      </c>
      <c r="J128" s="1" t="s">
        <v>0</v>
      </c>
      <c r="K128" s="55">
        <f>IF(I128=P128,V128,IF(I128=Q128,W128,IF(I128=R128,X128,IF(I128=S128,Y128,IF(I128=" "," ",)))))</f>
        <v>0</v>
      </c>
      <c r="P128" s="50" t="s">
        <v>171</v>
      </c>
      <c r="Q128" s="50" t="s">
        <v>196</v>
      </c>
      <c r="R128" s="50" t="s">
        <v>197</v>
      </c>
      <c r="S128" s="50" t="s">
        <v>198</v>
      </c>
      <c r="T128" s="49"/>
      <c r="U128" s="49"/>
      <c r="V128" s="50" t="s">
        <v>191</v>
      </c>
      <c r="W128" s="50" t="s">
        <v>199</v>
      </c>
      <c r="X128" s="50" t="s">
        <v>200</v>
      </c>
      <c r="Y128" s="50" t="s">
        <v>205</v>
      </c>
    </row>
    <row r="129" spans="1:25" ht="157.5" customHeight="1" thickTop="1" thickBot="1">
      <c r="A129" s="75" t="s">
        <v>123</v>
      </c>
      <c r="B129" s="2" t="s">
        <v>124</v>
      </c>
      <c r="C129" s="3">
        <v>4</v>
      </c>
      <c r="D129" s="13"/>
      <c r="E129" s="1" t="s">
        <v>0</v>
      </c>
      <c r="F129" s="1" t="str">
        <f>"art. 11 ust. 2 pkt. 3 "&amp;prawo!B3</f>
        <v>art. 11 ust. 2 pkt. 3 ustawy z dnia 5 grudnia 2008 r. o zapobieganiu oraz zwalczaniu zakażeń i chorób zakaźnych u ludzi (tekst jednolity Dz.U. z 2018 poz. 151);</v>
      </c>
      <c r="G129" s="1" t="s">
        <v>64</v>
      </c>
      <c r="H129" s="13" t="s">
        <v>0</v>
      </c>
      <c r="I129" s="1" t="s">
        <v>0</v>
      </c>
      <c r="J129" s="1" t="s">
        <v>0</v>
      </c>
      <c r="K129" s="55">
        <f>IF(I129=P129,V129,IF(I129=Q129,W129,IF(I129=R129,X129,IF(I129=S129,Y129,IF(I129=" "," ",)))))</f>
        <v>0</v>
      </c>
      <c r="P129" s="50" t="s">
        <v>209</v>
      </c>
      <c r="Q129" s="50" t="s">
        <v>173</v>
      </c>
      <c r="V129" s="50" t="s">
        <v>204</v>
      </c>
      <c r="W129" s="50" t="s">
        <v>210</v>
      </c>
    </row>
    <row r="130" spans="1:25" ht="157.5" customHeight="1" thickTop="1" thickBot="1">
      <c r="A130" s="77"/>
      <c r="B130" s="14" t="s">
        <v>125</v>
      </c>
      <c r="C130" s="7">
        <v>5</v>
      </c>
      <c r="D130" s="13"/>
      <c r="E130" s="8" t="s">
        <v>0</v>
      </c>
      <c r="F130" s="8" t="str">
        <f>"at. 11 ust. 2 pkt 3 "&amp;prawo!B3</f>
        <v>at. 11 ust. 2 pkt 3 ustawy z dnia 5 grudnia 2008 r. o zapobieganiu oraz zwalczaniu zakażeń i chorób zakaźnych u ludzi (tekst jednolity Dz.U. z 2018 poz. 151);</v>
      </c>
      <c r="G130" s="8" t="s">
        <v>64</v>
      </c>
      <c r="H130" s="13" t="s">
        <v>0</v>
      </c>
      <c r="I130" s="1" t="s">
        <v>0</v>
      </c>
      <c r="J130" s="8" t="s">
        <v>0</v>
      </c>
      <c r="K130" s="55">
        <f>IF(I130=P130,V130,IF(I130=Q130,W130,IF(I130=R130,X130,IF(I130=S130,Y130,IF(I130=" "," ",)))))</f>
        <v>0</v>
      </c>
      <c r="P130" s="50" t="s">
        <v>209</v>
      </c>
      <c r="Q130" s="50" t="s">
        <v>173</v>
      </c>
      <c r="V130" s="50" t="s">
        <v>204</v>
      </c>
      <c r="W130" s="50" t="s">
        <v>210</v>
      </c>
    </row>
    <row r="131" spans="1:25" ht="11.65" customHeight="1" thickTop="1">
      <c r="A131" s="62" t="s">
        <v>126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</row>
    <row r="133" spans="1:25" ht="35.1" customHeight="1">
      <c r="A133" s="64" t="s">
        <v>127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25" ht="157.5" customHeight="1" thickBot="1">
      <c r="A134" s="68" t="s">
        <v>2</v>
      </c>
      <c r="B134" s="70" t="s">
        <v>3</v>
      </c>
      <c r="C134" s="71"/>
      <c r="D134" s="57" t="s">
        <v>4</v>
      </c>
      <c r="E134" s="57" t="s">
        <v>5</v>
      </c>
      <c r="F134" s="57" t="s">
        <v>6</v>
      </c>
      <c r="G134" s="57" t="s">
        <v>7</v>
      </c>
      <c r="H134" s="57" t="s">
        <v>8</v>
      </c>
      <c r="I134" s="57" t="s">
        <v>9</v>
      </c>
      <c r="J134" s="57" t="s">
        <v>10</v>
      </c>
      <c r="K134" s="58" t="s">
        <v>11</v>
      </c>
    </row>
    <row r="135" spans="1:25" ht="17.45" customHeight="1" thickTop="1" thickBot="1">
      <c r="A135" s="69"/>
      <c r="B135" s="72"/>
      <c r="C135" s="73"/>
      <c r="D135" s="59">
        <v>1</v>
      </c>
      <c r="E135" s="59">
        <v>2</v>
      </c>
      <c r="F135" s="59">
        <v>3</v>
      </c>
      <c r="G135" s="59">
        <v>4</v>
      </c>
      <c r="H135" s="59">
        <v>5</v>
      </c>
      <c r="I135" s="59">
        <v>6</v>
      </c>
      <c r="J135" s="59">
        <v>7</v>
      </c>
      <c r="K135" s="60">
        <v>8</v>
      </c>
    </row>
    <row r="136" spans="1:25" ht="245.1" customHeight="1" thickTop="1" thickBot="1">
      <c r="A136" s="79" t="s">
        <v>128</v>
      </c>
      <c r="B136" s="15" t="s">
        <v>129</v>
      </c>
      <c r="C136" s="4">
        <v>1</v>
      </c>
      <c r="D136" s="13"/>
      <c r="E136" s="13" t="s">
        <v>0</v>
      </c>
      <c r="F136" s="13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36" s="13" t="s">
        <v>15</v>
      </c>
      <c r="H136" s="13" t="s">
        <v>0</v>
      </c>
      <c r="I136" s="13" t="s">
        <v>0</v>
      </c>
      <c r="J136" s="13" t="s">
        <v>0</v>
      </c>
      <c r="K136" s="55">
        <f t="shared" ref="K136:K141" si="7">IF(I136=P136,V136,IF(I136=Q136,W136,IF(I136=R136,X136,IF(I136=S136,Y136,IF(I136=" "," ",)))))</f>
        <v>0</v>
      </c>
      <c r="P136" s="50" t="s">
        <v>171</v>
      </c>
      <c r="Q136" s="50" t="s">
        <v>196</v>
      </c>
      <c r="R136" s="50" t="s">
        <v>197</v>
      </c>
      <c r="S136" s="50" t="s">
        <v>198</v>
      </c>
      <c r="T136" s="49"/>
      <c r="U136" s="49"/>
      <c r="V136" s="50" t="s">
        <v>191</v>
      </c>
      <c r="W136" s="50" t="s">
        <v>199</v>
      </c>
      <c r="X136" s="50" t="s">
        <v>200</v>
      </c>
      <c r="Y136" s="50" t="s">
        <v>205</v>
      </c>
    </row>
    <row r="137" spans="1:25" ht="245.1" customHeight="1" thickTop="1" thickBot="1">
      <c r="A137" s="76"/>
      <c r="B137" s="2" t="s">
        <v>130</v>
      </c>
      <c r="C137" s="3">
        <v>2</v>
      </c>
      <c r="D137" s="13"/>
      <c r="E137" s="1" t="s">
        <v>0</v>
      </c>
      <c r="F137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37" s="1" t="s">
        <v>15</v>
      </c>
      <c r="H137" s="13" t="s">
        <v>0</v>
      </c>
      <c r="I137" s="13" t="s">
        <v>0</v>
      </c>
      <c r="J137" s="1" t="s">
        <v>0</v>
      </c>
      <c r="K137" s="55">
        <f t="shared" si="7"/>
        <v>0</v>
      </c>
      <c r="P137" s="50" t="s">
        <v>171</v>
      </c>
      <c r="Q137" s="50" t="s">
        <v>196</v>
      </c>
      <c r="R137" s="50" t="s">
        <v>197</v>
      </c>
      <c r="S137" s="50" t="s">
        <v>198</v>
      </c>
      <c r="T137" s="49"/>
      <c r="U137" s="49"/>
      <c r="V137" s="50" t="s">
        <v>191</v>
      </c>
      <c r="W137" s="50" t="s">
        <v>199</v>
      </c>
      <c r="X137" s="50" t="s">
        <v>200</v>
      </c>
      <c r="Y137" s="50" t="s">
        <v>205</v>
      </c>
    </row>
    <row r="138" spans="1:25" ht="245.1" customHeight="1" thickTop="1" thickBot="1">
      <c r="A138" s="76"/>
      <c r="B138" s="2" t="s">
        <v>131</v>
      </c>
      <c r="C138" s="3">
        <v>3</v>
      </c>
      <c r="D138" s="13"/>
      <c r="E138" s="1" t="s">
        <v>0</v>
      </c>
      <c r="F138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38" s="1" t="s">
        <v>15</v>
      </c>
      <c r="H138" s="13" t="s">
        <v>0</v>
      </c>
      <c r="I138" s="13" t="s">
        <v>0</v>
      </c>
      <c r="J138" s="1" t="s">
        <v>0</v>
      </c>
      <c r="K138" s="55">
        <f t="shared" si="7"/>
        <v>0</v>
      </c>
      <c r="P138" s="50" t="s">
        <v>171</v>
      </c>
      <c r="Q138" s="50" t="s">
        <v>196</v>
      </c>
      <c r="R138" s="50" t="s">
        <v>197</v>
      </c>
      <c r="S138" s="50" t="s">
        <v>198</v>
      </c>
      <c r="T138" s="49"/>
      <c r="U138" s="49"/>
      <c r="V138" s="50" t="s">
        <v>191</v>
      </c>
      <c r="W138" s="50" t="s">
        <v>199</v>
      </c>
      <c r="X138" s="50" t="s">
        <v>200</v>
      </c>
      <c r="Y138" s="50" t="s">
        <v>205</v>
      </c>
    </row>
    <row r="139" spans="1:25" ht="245.1" customHeight="1" thickTop="1" thickBot="1">
      <c r="A139" s="78"/>
      <c r="B139" s="2" t="s">
        <v>132</v>
      </c>
      <c r="C139" s="3">
        <v>4</v>
      </c>
      <c r="D139" s="13"/>
      <c r="E139" s="1" t="s">
        <v>0</v>
      </c>
      <c r="F139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139" s="1" t="s">
        <v>15</v>
      </c>
      <c r="H139" s="13" t="s">
        <v>0</v>
      </c>
      <c r="I139" s="13" t="s">
        <v>0</v>
      </c>
      <c r="J139" s="1" t="s">
        <v>0</v>
      </c>
      <c r="K139" s="55">
        <f t="shared" si="7"/>
        <v>0</v>
      </c>
      <c r="P139" s="50" t="s">
        <v>171</v>
      </c>
      <c r="Q139" s="50" t="s">
        <v>196</v>
      </c>
      <c r="R139" s="50" t="s">
        <v>197</v>
      </c>
      <c r="S139" s="50" t="s">
        <v>198</v>
      </c>
      <c r="T139" s="49"/>
      <c r="U139" s="49"/>
      <c r="V139" s="50" t="s">
        <v>191</v>
      </c>
      <c r="W139" s="50" t="s">
        <v>199</v>
      </c>
      <c r="X139" s="50" t="s">
        <v>200</v>
      </c>
      <c r="Y139" s="50" t="s">
        <v>205</v>
      </c>
    </row>
    <row r="140" spans="1:25" ht="192.6" customHeight="1" thickTop="1" thickBot="1">
      <c r="A140" s="75" t="s">
        <v>133</v>
      </c>
      <c r="B140" s="2" t="s">
        <v>134</v>
      </c>
      <c r="C140" s="3">
        <v>5</v>
      </c>
      <c r="D140" s="13"/>
      <c r="E140" s="1" t="s">
        <v>0</v>
      </c>
      <c r="F140" s="1" t="str">
        <f>"załącznik nr 3 §2 ust. 2 "&amp;prawo!B7</f>
        <v>załącznik nr 3 §2 ust. 2 rozporządzenia Ministra Pracy i Polityki Socjalnej z dnia 26.09.1997r. w sprawie ogólnych przepisów bezpieczeństwa i higieny pracy (t.j. Dz. U. z 2003 r. nr 169, poz. 1650 z późn. zm.)</v>
      </c>
      <c r="G140" s="1" t="s">
        <v>15</v>
      </c>
      <c r="H140" s="13" t="s">
        <v>0</v>
      </c>
      <c r="I140" s="1" t="s">
        <v>0</v>
      </c>
      <c r="J140" s="1" t="s">
        <v>0</v>
      </c>
      <c r="K140" s="55">
        <f t="shared" si="7"/>
        <v>0</v>
      </c>
      <c r="P140" s="51" t="s">
        <v>201</v>
      </c>
      <c r="Q140" s="51" t="s">
        <v>202</v>
      </c>
      <c r="R140" s="51" t="s">
        <v>207</v>
      </c>
      <c r="V140" s="51" t="s">
        <v>191</v>
      </c>
      <c r="W140" s="51" t="s">
        <v>203</v>
      </c>
      <c r="X140" s="51" t="s">
        <v>208</v>
      </c>
    </row>
    <row r="141" spans="1:25" ht="192.6" customHeight="1" thickTop="1" thickBot="1">
      <c r="A141" s="77"/>
      <c r="B141" s="14" t="s">
        <v>135</v>
      </c>
      <c r="C141" s="7">
        <v>6</v>
      </c>
      <c r="D141" s="13"/>
      <c r="E141" s="8" t="s">
        <v>0</v>
      </c>
      <c r="F141" s="8" t="str">
        <f>"załącznik nr 3 §2 ust. 1 "&amp;prawo!B7</f>
        <v>załącznik nr 3 §2 ust. 1 rozporządzenia Ministra Pracy i Polityki Socjalnej z dnia 26.09.1997r. w sprawie ogólnych przepisów bezpieczeństwa i higieny pracy (t.j. Dz. U. z 2003 r. nr 169, poz. 1650 z późn. zm.)</v>
      </c>
      <c r="G141" s="8" t="s">
        <v>15</v>
      </c>
      <c r="H141" s="13" t="s">
        <v>0</v>
      </c>
      <c r="I141" s="1" t="s">
        <v>0</v>
      </c>
      <c r="J141" s="8" t="s">
        <v>0</v>
      </c>
      <c r="K141" s="55">
        <f t="shared" si="7"/>
        <v>0</v>
      </c>
      <c r="P141" s="52" t="s">
        <v>201</v>
      </c>
      <c r="Q141" s="52" t="s">
        <v>202</v>
      </c>
      <c r="R141" s="52" t="s">
        <v>207</v>
      </c>
      <c r="V141" s="52" t="s">
        <v>191</v>
      </c>
      <c r="W141" s="52" t="s">
        <v>203</v>
      </c>
      <c r="X141" s="52" t="s">
        <v>208</v>
      </c>
    </row>
    <row r="142" spans="1:25" ht="13.5" thickTop="1"/>
    <row r="143" spans="1:25" ht="17.45" customHeight="1">
      <c r="A143" s="64" t="s">
        <v>136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25" ht="140.1" customHeight="1" thickBot="1">
      <c r="A144" s="68" t="s">
        <v>2</v>
      </c>
      <c r="B144" s="70" t="s">
        <v>3</v>
      </c>
      <c r="C144" s="71"/>
      <c r="D144" s="57" t="s">
        <v>4</v>
      </c>
      <c r="E144" s="57" t="s">
        <v>5</v>
      </c>
      <c r="F144" s="57" t="s">
        <v>6</v>
      </c>
      <c r="G144" s="57" t="s">
        <v>7</v>
      </c>
      <c r="H144" s="57" t="s">
        <v>50</v>
      </c>
      <c r="I144" s="57" t="s">
        <v>9</v>
      </c>
      <c r="J144" s="57" t="s">
        <v>10</v>
      </c>
      <c r="K144" s="58" t="s">
        <v>11</v>
      </c>
    </row>
    <row r="145" spans="1:23" ht="17.45" customHeight="1" thickTop="1" thickBot="1">
      <c r="A145" s="69"/>
      <c r="B145" s="72"/>
      <c r="C145" s="73"/>
      <c r="D145" s="59">
        <v>1</v>
      </c>
      <c r="E145" s="59">
        <v>2</v>
      </c>
      <c r="F145" s="59">
        <v>3</v>
      </c>
      <c r="G145" s="59">
        <v>4</v>
      </c>
      <c r="H145" s="59">
        <v>5</v>
      </c>
      <c r="I145" s="59">
        <v>6</v>
      </c>
      <c r="J145" s="59">
        <v>7</v>
      </c>
      <c r="K145" s="60">
        <v>8</v>
      </c>
    </row>
    <row r="146" spans="1:23" ht="157.5" customHeight="1" thickTop="1" thickBot="1">
      <c r="A146" s="16" t="s">
        <v>137</v>
      </c>
      <c r="B146" s="17" t="s">
        <v>63</v>
      </c>
      <c r="C146" s="18">
        <v>1</v>
      </c>
      <c r="D146" s="13"/>
      <c r="E146" s="19" t="s">
        <v>0</v>
      </c>
      <c r="F146" s="19" t="str">
        <f>"art. 11 ust. 2 pkt 3 "&amp;prawo!B3</f>
        <v>art. 11 ust. 2 pkt 3 ustawy z dnia 5 grudnia 2008 r. o zapobieganiu oraz zwalczaniu zakażeń i chorób zakaźnych u ludzi (tekst jednolity Dz.U. z 2018 poz. 151);</v>
      </c>
      <c r="G146" s="19" t="s">
        <v>64</v>
      </c>
      <c r="H146" s="13" t="s">
        <v>0</v>
      </c>
      <c r="I146" s="19" t="s">
        <v>0</v>
      </c>
      <c r="J146" s="19" t="s">
        <v>0</v>
      </c>
      <c r="K146" s="55">
        <f>IF(I146=P146,V146,IF(I146=Q146,W146,IF(I146=R146,X146,IF(I146=S146,Y146,IF(I146=" "," ",)))))</f>
        <v>0</v>
      </c>
      <c r="P146" s="53" t="s">
        <v>209</v>
      </c>
      <c r="Q146" s="53" t="s">
        <v>173</v>
      </c>
      <c r="V146" s="53" t="s">
        <v>204</v>
      </c>
      <c r="W146" s="53" t="s">
        <v>210</v>
      </c>
    </row>
    <row r="147" spans="1:23" ht="81.599999999999994" customHeight="1" thickTop="1">
      <c r="A147" s="62" t="s">
        <v>138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</row>
    <row r="149" spans="1:23" ht="17.45" customHeight="1">
      <c r="A149" s="64" t="s">
        <v>139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1:23" ht="140.1" customHeight="1" thickBot="1">
      <c r="A150" s="68" t="s">
        <v>2</v>
      </c>
      <c r="B150" s="70" t="s">
        <v>3</v>
      </c>
      <c r="C150" s="71"/>
      <c r="D150" s="57" t="s">
        <v>4</v>
      </c>
      <c r="E150" s="57" t="s">
        <v>5</v>
      </c>
      <c r="F150" s="57" t="s">
        <v>6</v>
      </c>
      <c r="G150" s="57" t="s">
        <v>7</v>
      </c>
      <c r="H150" s="57" t="s">
        <v>50</v>
      </c>
      <c r="I150" s="57" t="s">
        <v>9</v>
      </c>
      <c r="J150" s="57" t="s">
        <v>10</v>
      </c>
      <c r="K150" s="58" t="s">
        <v>140</v>
      </c>
    </row>
    <row r="151" spans="1:23" ht="17.45" customHeight="1" thickTop="1" thickBot="1">
      <c r="A151" s="69"/>
      <c r="B151" s="72"/>
      <c r="C151" s="73"/>
      <c r="D151" s="59">
        <v>1</v>
      </c>
      <c r="E151" s="59">
        <v>2</v>
      </c>
      <c r="F151" s="59">
        <v>3</v>
      </c>
      <c r="G151" s="59">
        <v>4</v>
      </c>
      <c r="H151" s="59">
        <v>5</v>
      </c>
      <c r="I151" s="59">
        <v>6</v>
      </c>
      <c r="J151" s="59">
        <v>7</v>
      </c>
      <c r="K151" s="60">
        <v>8</v>
      </c>
    </row>
    <row r="152" spans="1:23" ht="367.5" customHeight="1" thickTop="1" thickBot="1">
      <c r="A152" s="11" t="s">
        <v>141</v>
      </c>
      <c r="B152" s="15" t="s">
        <v>142</v>
      </c>
      <c r="C152" s="4">
        <v>1</v>
      </c>
      <c r="D152" s="13"/>
      <c r="E152" s="13" t="s">
        <v>0</v>
      </c>
      <c r="F152" s="13" t="str">
        <f>"art. 11 ust. 2 pkt 3, 4 "&amp;prawo!B3</f>
        <v>art. 11 ust. 2 pkt 3, 4 ustawy z dnia 5 grudnia 2008 r. o zapobieganiu oraz zwalczaniu zakażeń i chorób zakaźnych u ludzi (tekst jednolity Dz.U. z 2018 poz. 151);</v>
      </c>
      <c r="G152" s="13" t="s">
        <v>15</v>
      </c>
      <c r="H152" s="13" t="s">
        <v>14</v>
      </c>
      <c r="I152" s="13" t="s">
        <v>143</v>
      </c>
      <c r="J152" s="13" t="s">
        <v>143</v>
      </c>
      <c r="K152" s="12" t="s">
        <v>143</v>
      </c>
    </row>
    <row r="153" spans="1:23" ht="157.5" customHeight="1" thickTop="1" thickBot="1">
      <c r="A153" s="75" t="s">
        <v>144</v>
      </c>
      <c r="B153" s="2" t="s">
        <v>145</v>
      </c>
      <c r="C153" s="3">
        <v>2</v>
      </c>
      <c r="D153" s="13"/>
      <c r="E153" s="1" t="s">
        <v>0</v>
      </c>
      <c r="F153" s="1" t="str">
        <f>"art. 11 ust. 2 pkt 6 "&amp;prawo!B3</f>
        <v>art. 11 ust. 2 pkt 6 ustawy z dnia 5 grudnia 2008 r. o zapobieganiu oraz zwalczaniu zakażeń i chorób zakaźnych u ludzi (tekst jednolity Dz.U. z 2018 poz. 151);</v>
      </c>
      <c r="G153" s="1" t="s">
        <v>15</v>
      </c>
      <c r="H153" s="1" t="s">
        <v>14</v>
      </c>
      <c r="I153" s="1" t="s">
        <v>143</v>
      </c>
      <c r="J153" s="1" t="s">
        <v>143</v>
      </c>
      <c r="K153" s="9" t="s">
        <v>143</v>
      </c>
    </row>
    <row r="154" spans="1:23" ht="279.95" customHeight="1" thickTop="1" thickBot="1">
      <c r="A154" s="76"/>
      <c r="B154" s="2" t="s">
        <v>146</v>
      </c>
      <c r="C154" s="3">
        <v>3</v>
      </c>
      <c r="D154" s="13"/>
      <c r="E154" s="1" t="s">
        <v>0</v>
      </c>
      <c r="F154" s="1" t="str">
        <f>"§4 ust. 1 "&amp;prawo!B11</f>
        <v>§4 ust. 1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54" s="1" t="s">
        <v>15</v>
      </c>
      <c r="H154" s="1" t="s">
        <v>14</v>
      </c>
      <c r="I154" s="1" t="s">
        <v>143</v>
      </c>
      <c r="J154" s="1" t="s">
        <v>143</v>
      </c>
      <c r="K154" s="9" t="s">
        <v>143</v>
      </c>
    </row>
    <row r="155" spans="1:23" ht="279.95" customHeight="1" thickTop="1" thickBot="1">
      <c r="A155" s="76"/>
      <c r="B155" s="2" t="s">
        <v>147</v>
      </c>
      <c r="C155" s="3">
        <v>4</v>
      </c>
      <c r="D155" s="13"/>
      <c r="E155" s="1" t="s">
        <v>0</v>
      </c>
      <c r="F155" s="1" t="str">
        <f>"§5 ust. 1 "&amp;prawo!B11</f>
        <v>§5 ust. 1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55" s="1" t="s">
        <v>15</v>
      </c>
      <c r="H155" s="1" t="s">
        <v>14</v>
      </c>
      <c r="I155" s="1" t="s">
        <v>143</v>
      </c>
      <c r="J155" s="1" t="s">
        <v>143</v>
      </c>
      <c r="K155" s="9" t="s">
        <v>143</v>
      </c>
    </row>
    <row r="156" spans="1:23" ht="262.5" customHeight="1" thickTop="1" thickBot="1">
      <c r="A156" s="76"/>
      <c r="B156" s="2" t="s">
        <v>148</v>
      </c>
      <c r="C156" s="3">
        <v>5</v>
      </c>
      <c r="D156" s="13"/>
      <c r="E156" s="1" t="s">
        <v>0</v>
      </c>
      <c r="F156" s="1" t="str">
        <f>"§7 "&amp;prawo!B11</f>
        <v>§7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56" s="1" t="s">
        <v>15</v>
      </c>
      <c r="H156" s="1" t="s">
        <v>14</v>
      </c>
      <c r="I156" s="1" t="s">
        <v>143</v>
      </c>
      <c r="J156" s="1" t="s">
        <v>143</v>
      </c>
      <c r="K156" s="9" t="s">
        <v>143</v>
      </c>
    </row>
    <row r="157" spans="1:23" ht="279.95" customHeight="1" thickTop="1" thickBot="1">
      <c r="A157" s="76"/>
      <c r="B157" s="2" t="s">
        <v>149</v>
      </c>
      <c r="C157" s="3">
        <v>6</v>
      </c>
      <c r="D157" s="13"/>
      <c r="E157" s="1" t="s">
        <v>0</v>
      </c>
      <c r="F157" s="1" t="str">
        <f>"§4 ust. 4 "&amp;prawo!B11</f>
        <v>§4 ust. 4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57" s="1" t="s">
        <v>15</v>
      </c>
      <c r="H157" s="1" t="s">
        <v>14</v>
      </c>
      <c r="I157" s="1" t="s">
        <v>143</v>
      </c>
      <c r="J157" s="1" t="s">
        <v>143</v>
      </c>
      <c r="K157" s="9" t="s">
        <v>143</v>
      </c>
    </row>
    <row r="158" spans="1:23" ht="262.5" customHeight="1" thickTop="1" thickBot="1">
      <c r="A158" s="76"/>
      <c r="B158" s="2" t="s">
        <v>150</v>
      </c>
      <c r="C158" s="3">
        <v>7</v>
      </c>
      <c r="D158" s="13"/>
      <c r="E158" s="1" t="s">
        <v>0</v>
      </c>
      <c r="F158" s="1" t="str">
        <f>"§2 "&amp;prawo!B11</f>
        <v>§2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58" s="1" t="s">
        <v>15</v>
      </c>
      <c r="H158" s="1" t="s">
        <v>14</v>
      </c>
      <c r="I158" s="1" t="s">
        <v>143</v>
      </c>
      <c r="J158" s="1" t="s">
        <v>143</v>
      </c>
      <c r="K158" s="9" t="s">
        <v>143</v>
      </c>
    </row>
    <row r="159" spans="1:23" ht="279.95" customHeight="1" thickTop="1" thickBot="1">
      <c r="A159" s="76"/>
      <c r="B159" s="2" t="s">
        <v>151</v>
      </c>
      <c r="C159" s="3">
        <v>8</v>
      </c>
      <c r="D159" s="13"/>
      <c r="E159" s="1" t="s">
        <v>0</v>
      </c>
      <c r="F159" s="1" t="str">
        <f>"§2 ust. 1 pkt 3 "&amp;prawo!B11</f>
        <v>§2 ust. 1 pkt 3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59" s="1" t="s">
        <v>15</v>
      </c>
      <c r="H159" s="1" t="s">
        <v>14</v>
      </c>
      <c r="I159" s="1" t="s">
        <v>143</v>
      </c>
      <c r="J159" s="1" t="s">
        <v>143</v>
      </c>
      <c r="K159" s="9" t="s">
        <v>143</v>
      </c>
    </row>
    <row r="160" spans="1:23" ht="279.95" customHeight="1" thickTop="1" thickBot="1">
      <c r="A160" s="78"/>
      <c r="B160" s="2" t="s">
        <v>152</v>
      </c>
      <c r="C160" s="3">
        <v>9</v>
      </c>
      <c r="D160" s="13"/>
      <c r="E160" s="1" t="s">
        <v>0</v>
      </c>
      <c r="F160" s="1" t="str">
        <f>"§2 ust. 1 pkt 4 "&amp;prawo!B11</f>
        <v>§2 ust. 1 pkt 4 rozporządzenia Ministra Zdrowia z dnia 27 maja 2010 r. w sprawie zakresu, sposobu i częstotliwości prowadzenia kontroli wewnętrznej w obszarze realizacji działań zapobiegających szerzeniu się zakażeń i chorób zakaźnych (Dz. U. z 2010 nr 100 poz. 646)</v>
      </c>
      <c r="G160" s="1" t="s">
        <v>15</v>
      </c>
      <c r="H160" s="1" t="s">
        <v>14</v>
      </c>
      <c r="I160" s="1" t="s">
        <v>143</v>
      </c>
      <c r="J160" s="1" t="s">
        <v>143</v>
      </c>
      <c r="K160" s="9" t="s">
        <v>143</v>
      </c>
    </row>
    <row r="161" spans="1:23" ht="157.5" customHeight="1" thickTop="1" thickBot="1">
      <c r="A161" s="5" t="s">
        <v>153</v>
      </c>
      <c r="B161" s="2" t="s">
        <v>154</v>
      </c>
      <c r="C161" s="3">
        <v>10</v>
      </c>
      <c r="D161" s="13"/>
      <c r="E161" s="1" t="s">
        <v>0</v>
      </c>
      <c r="F161" s="1" t="str">
        <f>"art. 11 ust. 2 pkt 3 "&amp;prawo!B3</f>
        <v>art. 11 ust. 2 pkt 3 ustawy z dnia 5 grudnia 2008 r. o zapobieganiu oraz zwalczaniu zakażeń i chorób zakaźnych u ludzi (tekst jednolity Dz.U. z 2018 poz. 151);</v>
      </c>
      <c r="G161" s="1" t="s">
        <v>64</v>
      </c>
      <c r="H161" s="1" t="s">
        <v>14</v>
      </c>
      <c r="I161" s="1" t="s">
        <v>143</v>
      </c>
      <c r="J161" s="1" t="s">
        <v>143</v>
      </c>
      <c r="K161" s="9" t="s">
        <v>143</v>
      </c>
    </row>
    <row r="162" spans="1:23" ht="245.1" customHeight="1" thickTop="1" thickBot="1">
      <c r="A162" s="5" t="s">
        <v>155</v>
      </c>
      <c r="B162" s="2" t="s">
        <v>156</v>
      </c>
      <c r="C162" s="3">
        <v>11</v>
      </c>
      <c r="D162" s="13"/>
      <c r="E162" s="1" t="s">
        <v>0</v>
      </c>
      <c r="F162" s="1" t="str">
        <f>"załącznik nr 1 XI ust. 2 "&amp;prawo!B5</f>
        <v>załącznik nr 1 XI ust. 2 rozporządzenia Ministra Zdrowia z dnia 26 czerwca 2012 r. w sprawie szczegółowych wymagań, jakim powinny odpowiadać pomieszczenia i urządzenia podmiotu wykonującego działalność leczniczą (Dz.U. z 2012 r. poz. 739);</v>
      </c>
      <c r="G162" s="1" t="s">
        <v>15</v>
      </c>
      <c r="H162" s="1" t="s">
        <v>14</v>
      </c>
      <c r="I162" s="1" t="s">
        <v>143</v>
      </c>
      <c r="J162" s="1" t="s">
        <v>143</v>
      </c>
      <c r="K162" s="9" t="s">
        <v>143</v>
      </c>
    </row>
    <row r="163" spans="1:23" ht="227.45" customHeight="1" thickTop="1" thickBot="1">
      <c r="A163" s="5" t="s">
        <v>157</v>
      </c>
      <c r="B163" s="2" t="s">
        <v>158</v>
      </c>
      <c r="C163" s="3">
        <v>12</v>
      </c>
      <c r="D163" s="13"/>
      <c r="E163" s="1" t="s">
        <v>0</v>
      </c>
      <c r="F163" s="1" t="str">
        <f>"art. 11 ust. 2 pkt 3, art. 22 "&amp;prawo!B3&amp;" oraz art. 67 ust 1 pkt 1a "&amp;prawo!B14</f>
        <v>art. 11 ust. 2 pkt 3, art. 22 ustawy z dnia 5 grudnia 2008 r. o zapobieganiu oraz zwalczaniu zakażeń i chorób zakaźnych u ludzi (tekst jednolity Dz.U. z 2018 poz. 151); oraz art. 67 ust 1 pkt 1a ustawy z dnia 14 grudnia 2012 r. o odpadach (tj. Dz. U. z 2018 r. poz. 992)</v>
      </c>
      <c r="G163" s="1" t="s">
        <v>15</v>
      </c>
      <c r="H163" s="1" t="s">
        <v>14</v>
      </c>
      <c r="I163" s="1" t="s">
        <v>143</v>
      </c>
      <c r="J163" s="1" t="s">
        <v>143</v>
      </c>
      <c r="K163" s="9" t="s">
        <v>143</v>
      </c>
    </row>
    <row r="164" spans="1:23" ht="140.1" customHeight="1" thickTop="1" thickBot="1">
      <c r="A164" s="5" t="s">
        <v>159</v>
      </c>
      <c r="B164" s="2" t="s">
        <v>160</v>
      </c>
      <c r="C164" s="3">
        <v>13</v>
      </c>
      <c r="D164" s="13"/>
      <c r="E164" s="1" t="s">
        <v>0</v>
      </c>
      <c r="F164" s="1" t="str">
        <f>"art. 30 "&amp;prawo!B3</f>
        <v>art. 30 ustawy z dnia 5 grudnia 2008 r. o zapobieganiu oraz zwalczaniu zakażeń i chorób zakaźnych u ludzi (tekst jednolity Dz.U. z 2018 poz. 151);</v>
      </c>
      <c r="G164" s="1" t="s">
        <v>15</v>
      </c>
      <c r="H164" s="1" t="s">
        <v>14</v>
      </c>
      <c r="I164" s="1" t="s">
        <v>143</v>
      </c>
      <c r="J164" s="1" t="s">
        <v>143</v>
      </c>
      <c r="K164" s="9" t="s">
        <v>143</v>
      </c>
    </row>
    <row r="165" spans="1:23" ht="245.1" customHeight="1" thickTop="1" thickBot="1">
      <c r="A165" s="6" t="s">
        <v>161</v>
      </c>
      <c r="B165" s="14" t="s">
        <v>162</v>
      </c>
      <c r="C165" s="7">
        <v>14</v>
      </c>
      <c r="D165" s="13"/>
      <c r="E165" s="8" t="s">
        <v>0</v>
      </c>
      <c r="F165" s="8" t="str">
        <f>"§39 ust. 1, 2 "&amp;prawo!B5</f>
        <v>§39 ust. 1, 2 rozporządzenia Ministra Zdrowia z dnia 26 czerwca 2012 r. w sprawie szczegółowych wymagań, jakim powinny odpowiadać pomieszczenia i urządzenia podmiotu wykonującego działalność leczniczą (Dz.U. z 2012 r. poz. 739);</v>
      </c>
      <c r="G165" s="8" t="s">
        <v>15</v>
      </c>
      <c r="H165" s="8" t="s">
        <v>14</v>
      </c>
      <c r="I165" s="8" t="s">
        <v>143</v>
      </c>
      <c r="J165" s="8" t="s">
        <v>143</v>
      </c>
      <c r="K165" s="10" t="s">
        <v>143</v>
      </c>
    </row>
    <row r="166" spans="1:23" ht="13.5" thickTop="1"/>
    <row r="167" spans="1:23" ht="17.45" customHeight="1">
      <c r="A167" s="64" t="s">
        <v>163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23" ht="140.1" customHeight="1" thickBot="1">
      <c r="A168" s="68" t="s">
        <v>2</v>
      </c>
      <c r="B168" s="70" t="s">
        <v>3</v>
      </c>
      <c r="C168" s="71"/>
      <c r="D168" s="57" t="s">
        <v>4</v>
      </c>
      <c r="E168" s="57" t="s">
        <v>5</v>
      </c>
      <c r="F168" s="57" t="s">
        <v>6</v>
      </c>
      <c r="G168" s="57" t="s">
        <v>7</v>
      </c>
      <c r="H168" s="57" t="s">
        <v>50</v>
      </c>
      <c r="I168" s="57" t="s">
        <v>9</v>
      </c>
      <c r="J168" s="57" t="s">
        <v>10</v>
      </c>
      <c r="K168" s="58" t="s">
        <v>140</v>
      </c>
    </row>
    <row r="169" spans="1:23" ht="17.45" customHeight="1" thickTop="1" thickBot="1">
      <c r="A169" s="69"/>
      <c r="B169" s="72"/>
      <c r="C169" s="73"/>
      <c r="D169" s="59">
        <v>1</v>
      </c>
      <c r="E169" s="59">
        <v>2</v>
      </c>
      <c r="F169" s="59">
        <v>3</v>
      </c>
      <c r="G169" s="59">
        <v>4</v>
      </c>
      <c r="H169" s="59">
        <v>5</v>
      </c>
      <c r="I169" s="59">
        <v>6</v>
      </c>
      <c r="J169" s="59">
        <v>7</v>
      </c>
      <c r="K169" s="60">
        <v>8</v>
      </c>
    </row>
    <row r="170" spans="1:23" ht="157.5" customHeight="1" thickTop="1" thickBot="1">
      <c r="A170" s="79" t="s">
        <v>164</v>
      </c>
      <c r="B170" s="15" t="s">
        <v>165</v>
      </c>
      <c r="C170" s="4">
        <v>1</v>
      </c>
      <c r="D170" s="13"/>
      <c r="E170" s="13" t="s">
        <v>0</v>
      </c>
      <c r="F170" s="13" t="str">
        <f>"art. 5 ust. 1 pkt 1, art. 13 ust. 2 "&amp;prawo!B4</f>
        <v>art. 5 ust. 1 pkt 1, art. 13 ust. 2 ustawy z dnia 9 listopada 1995 r. o ochronie zdrowia przed następstwami używania tytoniu i wyrobów tytoniowych (t.j. Dz.U. z 2018 r. poz. 1446);</v>
      </c>
      <c r="G170" s="13" t="s">
        <v>166</v>
      </c>
      <c r="H170" s="13" t="s">
        <v>14</v>
      </c>
      <c r="I170" s="13" t="s">
        <v>143</v>
      </c>
      <c r="J170" s="13" t="s">
        <v>143</v>
      </c>
      <c r="K170" s="12" t="s">
        <v>143</v>
      </c>
    </row>
    <row r="171" spans="1:23" ht="157.5" customHeight="1" thickTop="1" thickBot="1">
      <c r="A171" s="77"/>
      <c r="B171" s="14" t="s">
        <v>167</v>
      </c>
      <c r="C171" s="7">
        <v>2</v>
      </c>
      <c r="D171" s="13"/>
      <c r="E171" s="8" t="s">
        <v>0</v>
      </c>
      <c r="F171" s="8" t="str">
        <f>"art. 5 ust. 1a, art. 13 ust. 1 pkt 2 "&amp;prawo!B4</f>
        <v>art. 5 ust. 1a, art. 13 ust. 1 pkt 2 ustawy z dnia 9 listopada 1995 r. o ochronie zdrowia przed następstwami używania tytoniu i wyrobów tytoniowych (t.j. Dz.U. z 2018 r. poz. 1446);</v>
      </c>
      <c r="G171" s="8" t="s">
        <v>168</v>
      </c>
      <c r="H171" s="13"/>
      <c r="I171" s="8" t="s">
        <v>0</v>
      </c>
      <c r="J171" s="8" t="s">
        <v>0</v>
      </c>
      <c r="K171" s="55">
        <f>IF(I171=P171,V171,IF(I171=Q171,W171,IF(I171=R171,X171,IF(I171=S171,Y171,IF(I171=" "," ",)))))</f>
        <v>0</v>
      </c>
      <c r="P171" s="54" t="s">
        <v>174</v>
      </c>
      <c r="Q171" s="54" t="s">
        <v>173</v>
      </c>
      <c r="V171" s="54" t="s">
        <v>175</v>
      </c>
      <c r="W171" s="54" t="s">
        <v>206</v>
      </c>
    </row>
    <row r="172" spans="1:23" ht="13.5" thickTop="1"/>
  </sheetData>
  <mergeCells count="75">
    <mergeCell ref="A153:A160"/>
    <mergeCell ref="A167:K167"/>
    <mergeCell ref="A168:A169"/>
    <mergeCell ref="B168:C169"/>
    <mergeCell ref="A170:A171"/>
    <mergeCell ref="A144:A145"/>
    <mergeCell ref="B144:C145"/>
    <mergeCell ref="A147:K147"/>
    <mergeCell ref="A149:K149"/>
    <mergeCell ref="A150:A151"/>
    <mergeCell ref="B150:C151"/>
    <mergeCell ref="A133:K133"/>
    <mergeCell ref="A134:A135"/>
    <mergeCell ref="B134:C135"/>
    <mergeCell ref="A136:A139"/>
    <mergeCell ref="A140:A141"/>
    <mergeCell ref="A143:K143"/>
    <mergeCell ref="A123:K123"/>
    <mergeCell ref="A124:A125"/>
    <mergeCell ref="B124:C125"/>
    <mergeCell ref="A126:A128"/>
    <mergeCell ref="A129:A130"/>
    <mergeCell ref="A131:K131"/>
    <mergeCell ref="A113:A114"/>
    <mergeCell ref="A115:K115"/>
    <mergeCell ref="A117:K117"/>
    <mergeCell ref="A118:A119"/>
    <mergeCell ref="B118:C119"/>
    <mergeCell ref="A120:A121"/>
    <mergeCell ref="A92:A99"/>
    <mergeCell ref="A100:K100"/>
    <mergeCell ref="A102:K102"/>
    <mergeCell ref="A103:A104"/>
    <mergeCell ref="B103:C104"/>
    <mergeCell ref="A105:A112"/>
    <mergeCell ref="A82:K82"/>
    <mergeCell ref="A83:A84"/>
    <mergeCell ref="B83:C84"/>
    <mergeCell ref="A87:K87"/>
    <mergeCell ref="A89:K89"/>
    <mergeCell ref="A90:A91"/>
    <mergeCell ref="B90:C91"/>
    <mergeCell ref="A63:K63"/>
    <mergeCell ref="A65:K65"/>
    <mergeCell ref="A66:A67"/>
    <mergeCell ref="B66:C67"/>
    <mergeCell ref="A71:A79"/>
    <mergeCell ref="A80:K80"/>
    <mergeCell ref="A45:K45"/>
    <mergeCell ref="A46:A47"/>
    <mergeCell ref="B46:C47"/>
    <mergeCell ref="A48:A55"/>
    <mergeCell ref="A57:K57"/>
    <mergeCell ref="A58:A59"/>
    <mergeCell ref="B58:C59"/>
    <mergeCell ref="A31:K31"/>
    <mergeCell ref="A33:K33"/>
    <mergeCell ref="A34:A35"/>
    <mergeCell ref="B34:C35"/>
    <mergeCell ref="A37:A41"/>
    <mergeCell ref="A43:K43"/>
    <mergeCell ref="A17:A18"/>
    <mergeCell ref="B17:C18"/>
    <mergeCell ref="A22:K22"/>
    <mergeCell ref="A23:A24"/>
    <mergeCell ref="B23:C24"/>
    <mergeCell ref="A26:A30"/>
    <mergeCell ref="A14:K14"/>
    <mergeCell ref="A16:K16"/>
    <mergeCell ref="A1:K1"/>
    <mergeCell ref="A2:K2"/>
    <mergeCell ref="A3:A4"/>
    <mergeCell ref="B3:C4"/>
    <mergeCell ref="D5"/>
    <mergeCell ref="H5"/>
  </mergeCells>
  <dataValidations count="21">
    <dataValidation type="list" allowBlank="1" showInputMessage="1" showErrorMessage="1" sqref="D5:D13 D19:D20 D25:D30 D36:D42 D60:D62 D68:D79 D120:D121 D126:D130 D136:D141 D146 D152:D165 D170:D171">
      <formula1>$P$1:$P$3</formula1>
    </dataValidation>
    <dataValidation type="list" allowBlank="1" showInputMessage="1" showErrorMessage="1" sqref="H5:H13 H19:H20 H25:H30 H36:H42 H48:H55 H60:H62 H68:H79 H85:H86 H92:H99 H105:H114 H120:H121 H126:H130 H136:H141 H146 H171">
      <formula1>$P$1:$P$2</formula1>
    </dataValidation>
    <dataValidation type="list" allowBlank="1" showInputMessage="1" showErrorMessage="1" sqref="I5:I13">
      <formula1>$P$5:$S$5</formula1>
    </dataValidation>
    <dataValidation type="list" allowBlank="1" showInputMessage="1" showErrorMessage="1" sqref="I19:I20 I25">
      <formula1>$P$19:$Q$19</formula1>
    </dataValidation>
    <dataValidation type="list" allowBlank="1" showInputMessage="1" showErrorMessage="1" sqref="I26:I30">
      <formula1>$P$26:$S$26</formula1>
    </dataValidation>
    <dataValidation type="list" allowBlank="1" showInputMessage="1" showErrorMessage="1" sqref="I36">
      <formula1>$P$36:$Q$36</formula1>
    </dataValidation>
    <dataValidation type="list" allowBlank="1" showInputMessage="1" showErrorMessage="1" sqref="I37:I42">
      <formula1>$P$37:$S$37</formula1>
    </dataValidation>
    <dataValidation type="list" allowBlank="1" showInputMessage="1" showErrorMessage="1" sqref="I48:I55">
      <formula1>$P$48:$R$48</formula1>
    </dataValidation>
    <dataValidation type="list" allowBlank="1" showInputMessage="1" showErrorMessage="1" sqref="I60:I62">
      <formula1>$P$60:$Q$60</formula1>
    </dataValidation>
    <dataValidation type="list" allowBlank="1" showInputMessage="1" showErrorMessage="1" sqref="I68:I69">
      <formula1>$P$68:$Q$68</formula1>
    </dataValidation>
    <dataValidation type="list" allowBlank="1" showInputMessage="1" showErrorMessage="1" sqref="I70:I79">
      <formula1>$P$70:$S$70</formula1>
    </dataValidation>
    <dataValidation type="list" allowBlank="1" showInputMessage="1" showErrorMessage="1" sqref="I85:I86">
      <formula1>$P$85:$R$85</formula1>
    </dataValidation>
    <dataValidation type="list" allowBlank="1" showInputMessage="1" showErrorMessage="1" sqref="I92:I99">
      <formula1>$P$92:$R$92</formula1>
    </dataValidation>
    <dataValidation type="list" allowBlank="1" showInputMessage="1" showErrorMessage="1" sqref="I105:I114">
      <formula1>$P$105:$R$105</formula1>
    </dataValidation>
    <dataValidation type="list" allowBlank="1" showInputMessage="1" showErrorMessage="1" sqref="I120:I121">
      <formula1>$P$120:$S$120</formula1>
    </dataValidation>
    <dataValidation type="list" allowBlank="1" showInputMessage="1" showErrorMessage="1" sqref="I126:I128">
      <formula1>$P$126:$S$126</formula1>
    </dataValidation>
    <dataValidation type="list" allowBlank="1" showInputMessage="1" showErrorMessage="1" sqref="I129:I130">
      <formula1>$P$129:$Q$129</formula1>
    </dataValidation>
    <dataValidation type="list" allowBlank="1" showInputMessage="1" showErrorMessage="1" sqref="I136:I139">
      <formula1>$P$136:$S$136</formula1>
    </dataValidation>
    <dataValidation type="list" allowBlank="1" showInputMessage="1" showErrorMessage="1" sqref="I140:I141">
      <formula1>$P$140:$R$140</formula1>
    </dataValidation>
    <dataValidation type="list" allowBlank="1" showInputMessage="1" showErrorMessage="1" sqref="I146">
      <formula1>$P$146:$Q$146</formula1>
    </dataValidation>
    <dataValidation type="list" allowBlank="1" showInputMessage="1" showErrorMessage="1" sqref="I171">
      <formula1>$P$171:$Q$171</formula1>
    </dataValidation>
  </dataValidations>
  <pageMargins left="0.7" right="0.2" top="0.2" bottom="0.2" header="0.5" footer="0.5"/>
  <pageSetup scale="40" orientation="portrait" horizontalDpi="300" verticalDpi="300" r:id="rId1"/>
  <headerFooter alignWithMargins="0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B14"/>
  <sheetViews>
    <sheetView workbookViewId="0">
      <selection activeCell="B12" sqref="B12"/>
    </sheetView>
  </sheetViews>
  <sheetFormatPr defaultRowHeight="12.75"/>
  <cols>
    <col min="1" max="1" width="9.140625" style="61"/>
    <col min="2" max="2" width="226.5703125" style="61" bestFit="1" customWidth="1"/>
    <col min="3" max="16384" width="9.140625" style="61"/>
  </cols>
  <sheetData>
    <row r="1" spans="1:2">
      <c r="A1" s="61">
        <v>1</v>
      </c>
      <c r="B1" s="61" t="s">
        <v>177</v>
      </c>
    </row>
    <row r="2" spans="1:2">
      <c r="A2" s="61">
        <v>2</v>
      </c>
      <c r="B2" s="61" t="s">
        <v>178</v>
      </c>
    </row>
    <row r="3" spans="1:2">
      <c r="A3" s="61">
        <v>3</v>
      </c>
      <c r="B3" s="61" t="s">
        <v>179</v>
      </c>
    </row>
    <row r="4" spans="1:2">
      <c r="A4" s="61">
        <v>4</v>
      </c>
      <c r="B4" s="61" t="s">
        <v>180</v>
      </c>
    </row>
    <row r="5" spans="1:2">
      <c r="A5" s="61">
        <v>5</v>
      </c>
      <c r="B5" s="61" t="s">
        <v>181</v>
      </c>
    </row>
    <row r="6" spans="1:2">
      <c r="A6" s="61">
        <v>6</v>
      </c>
      <c r="B6" s="61" t="s">
        <v>182</v>
      </c>
    </row>
    <row r="7" spans="1:2">
      <c r="A7" s="61">
        <v>7</v>
      </c>
      <c r="B7" s="61" t="s">
        <v>183</v>
      </c>
    </row>
    <row r="8" spans="1:2">
      <c r="A8" s="61">
        <v>8</v>
      </c>
      <c r="B8" s="61" t="s">
        <v>184</v>
      </c>
    </row>
    <row r="9" spans="1:2">
      <c r="A9" s="61">
        <v>9</v>
      </c>
      <c r="B9" s="61" t="s">
        <v>185</v>
      </c>
    </row>
    <row r="10" spans="1:2">
      <c r="A10" s="61">
        <v>10</v>
      </c>
      <c r="B10" s="61" t="s">
        <v>186</v>
      </c>
    </row>
    <row r="11" spans="1:2">
      <c r="A11" s="61">
        <v>11</v>
      </c>
      <c r="B11" s="61" t="s">
        <v>187</v>
      </c>
    </row>
    <row r="12" spans="1:2">
      <c r="A12" s="61">
        <v>12</v>
      </c>
      <c r="B12" s="61" t="s">
        <v>188</v>
      </c>
    </row>
    <row r="13" spans="1:2">
      <c r="A13" s="61">
        <v>13</v>
      </c>
      <c r="B13" s="61" t="s">
        <v>189</v>
      </c>
    </row>
    <row r="14" spans="1:2">
      <c r="A14" s="61">
        <v>14</v>
      </c>
      <c r="B14" s="6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EP Przychodnia uzdrowiskowa</vt:lpstr>
      <vt:lpstr>prawo</vt:lpstr>
      <vt:lpstr>'EP Przychodnia uzdrowiskowa'!Obszar_wydruku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Tenderowicz</dc:creator>
  <cp:lastModifiedBy>Jacek Żak</cp:lastModifiedBy>
  <dcterms:created xsi:type="dcterms:W3CDTF">2017-07-24T09:02:22Z</dcterms:created>
  <dcterms:modified xsi:type="dcterms:W3CDTF">2018-10-02T12:15:03Z</dcterms:modified>
</cp:coreProperties>
</file>