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ovo2\uzytkownicy$\j.zak\Pulpit\Pulpit 2018\standaryzacja na www Arkusze ryzyka\EP\"/>
    </mc:Choice>
  </mc:AlternateContent>
  <bookViews>
    <workbookView xWindow="4500" yWindow="330" windowWidth="14940" windowHeight="9150"/>
  </bookViews>
  <sheets>
    <sheet name="Zakład Rehabilitacji" sheetId="9" r:id="rId1"/>
    <sheet name="prawo" sheetId="10" r:id="rId2"/>
  </sheets>
  <definedNames>
    <definedName name="_xlnm.Print_Area" localSheetId="0">'Zakład Rehabilitacji'!$A$1:$K$128</definedName>
  </definedNames>
  <calcPr calcId="162913"/>
</workbook>
</file>

<file path=xl/calcChain.xml><?xml version="1.0" encoding="utf-8"?>
<calcChain xmlns="http://schemas.openxmlformats.org/spreadsheetml/2006/main">
  <c r="F127" i="9" l="1"/>
  <c r="F126" i="9"/>
  <c r="F121" i="9"/>
  <c r="F120" i="9"/>
  <c r="F119" i="9"/>
  <c r="F113" i="9"/>
  <c r="F108" i="9"/>
  <c r="F107" i="9"/>
  <c r="F106" i="9"/>
  <c r="F105" i="9"/>
  <c r="F104" i="9"/>
  <c r="F103" i="9"/>
  <c r="F102" i="9"/>
  <c r="F101" i="9"/>
  <c r="F95" i="9"/>
  <c r="F94" i="9"/>
  <c r="F93" i="9"/>
  <c r="F92" i="9"/>
  <c r="F91" i="9"/>
  <c r="F86" i="9"/>
  <c r="F85" i="9"/>
  <c r="F79" i="9"/>
  <c r="F78" i="9"/>
  <c r="F77" i="9"/>
  <c r="F76" i="9"/>
  <c r="F75" i="9"/>
  <c r="F74" i="9"/>
  <c r="F73" i="9"/>
  <c r="F72" i="9"/>
  <c r="F71" i="9"/>
  <c r="F70" i="9"/>
  <c r="F64" i="9"/>
  <c r="F63" i="9"/>
  <c r="F62" i="9"/>
  <c r="F61" i="9"/>
  <c r="F60" i="9"/>
  <c r="F59" i="9"/>
  <c r="F58" i="9"/>
  <c r="F57" i="9"/>
  <c r="F51" i="9"/>
  <c r="F50" i="9"/>
  <c r="F45" i="9"/>
  <c r="F44" i="9"/>
  <c r="F43" i="9"/>
  <c r="F42" i="9"/>
  <c r="F41" i="9"/>
  <c r="F40" i="9"/>
  <c r="F39" i="9"/>
  <c r="F38" i="9"/>
  <c r="F32" i="9"/>
  <c r="F31" i="9"/>
  <c r="F30" i="9"/>
  <c r="F29" i="9"/>
  <c r="F28" i="9"/>
  <c r="F23" i="9"/>
  <c r="F22" i="9"/>
  <c r="F21" i="9"/>
  <c r="F20" i="9"/>
  <c r="F19" i="9"/>
  <c r="F13" i="9"/>
  <c r="F12" i="9"/>
  <c r="F11" i="9"/>
  <c r="F10" i="9"/>
  <c r="F9" i="9"/>
  <c r="F8" i="9"/>
  <c r="F7" i="9"/>
  <c r="F6" i="9"/>
  <c r="F5" i="9"/>
  <c r="K127" i="9"/>
  <c r="K113" i="9"/>
  <c r="K102" i="9"/>
  <c r="K103" i="9"/>
  <c r="K104" i="9"/>
  <c r="K105" i="9"/>
  <c r="K106" i="9"/>
  <c r="K107" i="9"/>
  <c r="K108" i="9"/>
  <c r="K101" i="9"/>
  <c r="K93" i="9"/>
  <c r="K94" i="9"/>
  <c r="K95" i="9"/>
  <c r="K92" i="9"/>
  <c r="K91" i="9"/>
  <c r="K86" i="9"/>
  <c r="K85" i="9"/>
  <c r="K71" i="9"/>
  <c r="K72" i="9"/>
  <c r="K73" i="9"/>
  <c r="K74" i="9"/>
  <c r="K75" i="9"/>
  <c r="K76" i="9"/>
  <c r="K77" i="9"/>
  <c r="K78" i="9"/>
  <c r="K79" i="9"/>
  <c r="K70" i="9"/>
  <c r="K58" i="9"/>
  <c r="K59" i="9"/>
  <c r="K60" i="9"/>
  <c r="K61" i="9"/>
  <c r="K62" i="9"/>
  <c r="K63" i="9"/>
  <c r="K64" i="9"/>
  <c r="K57" i="9"/>
  <c r="K51" i="9"/>
  <c r="K50" i="9"/>
  <c r="K39" i="9"/>
  <c r="K40" i="9"/>
  <c r="K41" i="9"/>
  <c r="K42" i="9"/>
  <c r="K43" i="9"/>
  <c r="K44" i="9"/>
  <c r="K45" i="9"/>
  <c r="K38" i="9"/>
  <c r="K29" i="9"/>
  <c r="K30" i="9"/>
  <c r="K31" i="9"/>
  <c r="K32" i="9"/>
  <c r="K28" i="9"/>
  <c r="K20" i="9"/>
  <c r="K21" i="9"/>
  <c r="K22" i="9"/>
  <c r="K23" i="9"/>
  <c r="K19" i="9"/>
  <c r="K6" i="9"/>
  <c r="K7" i="9"/>
  <c r="K8" i="9"/>
  <c r="K9" i="9"/>
  <c r="K10" i="9"/>
  <c r="K11" i="9"/>
  <c r="K12" i="9"/>
  <c r="K13" i="9"/>
  <c r="K5" i="9"/>
</calcChain>
</file>

<file path=xl/sharedStrings.xml><?xml version="1.0" encoding="utf-8"?>
<sst xmlns="http://schemas.openxmlformats.org/spreadsheetml/2006/main" count="1075" uniqueCount="172">
  <si>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</si>
  <si>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</si>
  <si>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</si>
  <si>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</si>
  <si>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</si>
  <si>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</si>
  <si>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</si>
  <si>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</si>
  <si>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</si>
  <si>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</si>
  <si>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</si>
  <si>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</si>
  <si>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</si>
  <si>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</si>
  <si>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</si>
  <si>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Decyzja merytoryczna + decyzja płatnicza</t>
  </si>
  <si>
    <t>Zniszczone, nieszczelne połączenia ścian z podłogami uniemożliwiające mycie i dezynfekcję</t>
  </si>
  <si>
    <t>Powierzchnie ścian zniszczone, ubytki, pęknięcia, ubytki w płytkach ściennych</t>
  </si>
  <si>
    <t>Nieprawidłowy stan sanitarno-techniczny wyposażenia gabinetu - ubytki powierzchni</t>
  </si>
  <si>
    <t>Brak zmywalności, zniszczenia powierzchni mebli</t>
  </si>
  <si>
    <t>Stan sanitarno-techniczny sufitów podwieszanych (jeśli dotyczy) - powierzchnie zniszczone, uniemożliwiające mycie i dezynfekcję</t>
  </si>
  <si>
    <t>Pomieszczenia nie wymagające aseptyki</t>
  </si>
  <si>
    <t>Powierzchnia podłogi zniszczona, z ubytkami, uniemożliwiająca mycie i dezynfekcję*</t>
  </si>
  <si>
    <t>Zniszczone, nieszczelne połączenia ścian z podłogami uniemożliwiające mycie i dezynfekcję*</t>
  </si>
  <si>
    <t>Nieprawidłowy stan sanitarno techniczny mebli - brak zmywalności, ubytki powierzchni**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</si>
  <si>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</si>
  <si>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Szczegółowe wymagania - zakład rehabilitacji leczniczej</t>
  </si>
  <si>
    <t>Zapewnienie dostępu do pomieszczeń osobom niepełnosprawnym, w tym poruszającym się na wózkach inwalidzkich</t>
  </si>
  <si>
    <t>Brak zapewnienie lokalizacji pomieszczeń przeznaczonych do rehabilitacji leczniczej w sposób zapewniający dostęp osobom niepełnosprawnym, w tym poruszającym się na wózkach inwalidzkich</t>
  </si>
  <si>
    <t>Wyodrębnienie sali kinezyterapii</t>
  </si>
  <si>
    <t>Sala kinezyterapii nie stanowi odrębnego pomieszczenia</t>
  </si>
  <si>
    <t>Usytuowanie urządzeń wykorzystywanych do zabiegów fizykoterapeutycznych</t>
  </si>
  <si>
    <t>Urządzenie wykorzystywane do zabiegów fizykoterapeutycznych zlokalizowane w sposób nie zapewniający intymności pacjenta podczas zabiegów fizykoterapeutycznych</t>
  </si>
  <si>
    <t>Usytuowane diatermii krótkofalowych i mikrofalowych oraz urządzeń do laseroterapii</t>
  </si>
  <si>
    <t>Diatermie krótkofalowe i mikrofalowe oraz urządzenia do laseroterapii nie są zainstalowane w oddzielnych pomieszczeniach (boksach) zgodnie z Polskimi Normami</t>
  </si>
  <si>
    <t>Zapewnienie pomieszczeń hig.-sanitarnych wyposażonych dodatkowo w natrysk, w tym co najmniej jednego przystosowanego dla osób niepełnosprawnych, w szczególności poruszających się na wózkach inwalidzkich</t>
  </si>
  <si>
    <t>Brak pomieszczeń hogieniczno-sanitarnych wyposażonych dodatkowo w natrysk, w tym co najmniej jednego przystosowanego dla osób niepełnosprawnych, w szczególności poruszających się na wózkach inwalidzkich</t>
  </si>
  <si>
    <t>Tabela 3. Gabinety w których udzielaną są świadczenia</t>
  </si>
  <si>
    <t>Wyposażenie w umywalkę do mycia rąk</t>
  </si>
  <si>
    <t>Brak co najmniej jednej umywalki z baterią z ciepłą i zimną wodą</t>
  </si>
  <si>
    <t>Brak dozownika z mydłem i/lub brak mydła</t>
  </si>
  <si>
    <t>Brak dozownika ze środkiem dezynfekcyjnym i/lub brak środka dezynfekcyjnego</t>
  </si>
  <si>
    <t>Brak pojemnika z ręcznikami jednorazowego użycia i/lub ręczników jednorazowego użycia</t>
  </si>
  <si>
    <t>Brak pojemnika na zużyte ręczniki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</si>
  <si>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</si>
  <si>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>Tabela 4. Gospodarka odpadami medycznymi (w miejscu wytwarzania)</t>
  </si>
  <si>
    <t>Czy stiwerdzono nieprawidłowość (Tak/Nie/Nie dotyczy)</t>
  </si>
  <si>
    <t>Szczegółowy opis nierpawidłowości</t>
  </si>
  <si>
    <t>Czy sytuacja w podmiocie może wpłynąć na zmianę sankcji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</si>
  <si>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</si>
  <si>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</si>
  <si>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</si>
  <si>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</si>
  <si>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</si>
  <si>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</si>
  <si>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</si>
  <si>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</si>
  <si>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Przetrzymywanie worków lub pojemników z odpadami powyżej 72h</t>
  </si>
  <si>
    <t>Brak opisu pojemnika lub worka z odpadami medycznymi (kod odpadów, adres zamieszkania lub siedziba wytwórcy odpadów, data zamknięcia)</t>
  </si>
  <si>
    <t>Tabela 5. Gospodarka odpadami medycznymi (zapewnienie pomieszczenia lub stacjonarnego/przenośnego urządzenia chłodniczego) - jeśli dotyczy***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</si>
  <si>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</si>
  <si>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</si>
  <si>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decyzja merytoryczna + decyzja płatnicza</t>
  </si>
  <si>
    <t>Dezynfekcja po usunięciu odpadów</t>
  </si>
  <si>
    <t>Pomieszczenie lub urządzenie - brak wykonywania dezynfekcji oraz mycia po usunięciu odpadów medycznych</t>
  </si>
  <si>
    <t>* dotyczy odpadów medycznych o kodach 18 01 02*, 18 01 03*, 18 01 82*
** dotyczy odpadów medycznych o kodach 18 01 01, 18 01 04, 18 01 07, 18 01 09
*** Nie dotyczy w przypadku ZOL w obrębie szpitala wyposażonego w miejsce do magazynowania odpadów medycznych</t>
  </si>
  <si>
    <t>Tabela 6. Gospodarka odpadami medycznymi - wymogi dotyczące pomieszczenia do przechowywania odpadów medycznych - jeśli dotyczy*</t>
  </si>
  <si>
    <t>Spełnienie wymogów dla pomieszczenia do przechowywania odpadów medycznych (jeśli dotyczy)</t>
  </si>
  <si>
    <t>Brak niezależnego wejścia do pomieszczenia do magazynowania odpadów medycznych</t>
  </si>
  <si>
    <t>Brak zabezpieczenia przed dostępem osób nieupoważnionych do pomieszczenia na magazynowanie odpadów medycznych</t>
  </si>
  <si>
    <t>Brak łatwozmywalnych i umożliwiających dezynfekcję ścian i podłóg w pomieszczeniu  do magazynowania odpadów medycznych</t>
  </si>
  <si>
    <t>Brak zabezpieczenia przed dostępem owadów, gryzoni oraz innych zwierząt do pomieszczenia  do magazynowania odpadów medycznych</t>
  </si>
  <si>
    <t>Brak drzwi wejściowych bez progu, o odpowiedniej szerokości i wysokości</t>
  </si>
  <si>
    <t>Brak wydzielonych boksów i miejsc w zależności od rodzaju magazynowanych odpadów medycznych, zgodnie z zasadami miejsca sortowania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</si>
  <si>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</si>
  <si>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Brak dostępu do umywalki z ciepłą/zimną wodą wyposażoną w dozownik z mydłem i środkiem dezynfekcyjnym oraz ręcznikami (w sąsiedztwie stacjonarnego urządzenia chłodniczego)</t>
  </si>
  <si>
    <t>* Nie dotyczy w przypadku ZOL w obrębie szpitala wyposażonego w miejsce do magazynowania odpadów medycznych</t>
  </si>
  <si>
    <t>Tabela 7. Gospodarka odpadami medycznymi - wymogi dotyczące stacjonarnego/ przenośnego urządzenia chłodniczego do przechowywania odpadów - jeśli dotyczy*</t>
  </si>
  <si>
    <t>Spełnienie wymogów dla stacjonarnego urządzenia chłodniczego do przechowywania odpadów
(jeśli dotyczy)</t>
  </si>
  <si>
    <t>Brak zabezpieczenia przed dostępem osób nieupoważnionych</t>
  </si>
  <si>
    <t>Brak łatwozmywalnych i umożliwiających dezynfekcje ścian i podłóg</t>
  </si>
  <si>
    <t>Brak zabezpieczenia przed dostępem owadów, gryzoni oraz innych zwierząt</t>
  </si>
  <si>
    <t>Brak drzwi wejściowych bez progu o odpowiedniej o odpowiedniej szerokości i wysokości</t>
  </si>
  <si>
    <t>Brak termometru wewnętrznego</t>
  </si>
  <si>
    <t>Brak możliwości zamknięcia drzwi wejściowych umożliwiających ich otwarcie od wewnątrz</t>
  </si>
  <si>
    <t>Brak pomieszczenia izolującego przed wejściem do urządzenia</t>
  </si>
  <si>
    <t>Spełnienie wymagań dla przenośnego urządzenia chłodniczego</t>
  </si>
  <si>
    <t>Brak wewnętrznej powiechrzni umożliwiającej mycie i dezynfekcję</t>
  </si>
  <si>
    <t xml:space="preserve">Tabela 8.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</si>
  <si>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</si>
  <si>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</si>
  <si>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Brak wydzielenia pomieszczenia lub miejsca na przechowywanie odzieży brudnej</t>
  </si>
  <si>
    <t>Tabela 9. Miejsce / pomieszczenie porządkowe*</t>
  </si>
  <si>
    <t>Wyposażenie, przechowywanie, postępowanie ze środkami i sprzętem do sprzątania</t>
  </si>
  <si>
    <t>Brak wydzielonego miejsca lub pomieszczenia do przechowywania środków czystości i preparatów myjąco-dezynfekcyjnych</t>
  </si>
  <si>
    <t>Brak wyposażenia w zlew z baterią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</si>
  <si>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</si>
  <si>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</si>
  <si>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</si>
  <si>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Zalecenia pokontrolne + decyzja płatnicza</t>
  </si>
  <si>
    <t>Zniszczony sprzęt do sprzątania, mokry, brudny</t>
  </si>
  <si>
    <t xml:space="preserve">*Miejsce do przechowywania środków czystości i preparatów myjąco-dezynfekcyjnych. </t>
  </si>
  <si>
    <t>Tabela 10. Pomieszczenia higieniczno-sanitarne
(Dla pacjentów i personelu)</t>
  </si>
  <si>
    <t>Zapewnienie pomieszczenia przystosowanego dla osób niepełnosprawnych</t>
  </si>
  <si>
    <t>Brak co najmniej jednego pomieszczenia higieniczno-sanitarnego przystosowanego dla osób niepełnosprawnych, w szczególności poruszających się na wózkach inwalidzkich</t>
  </si>
  <si>
    <t>Wyposażenie pomieszczenia higieniczno-sanitarnego</t>
  </si>
  <si>
    <t>Brak wyposażenia w natrysk</t>
  </si>
  <si>
    <t>Wyposażenie umywalki do mycia rąk</t>
  </si>
  <si>
    <t>Brak umywalki z ciepłą i zimną wodą</t>
  </si>
  <si>
    <t>Brak podajników na mydło w płynie/brak mydła w płynie</t>
  </si>
  <si>
    <t>Brak pojemnika na ręczniki papierowe/brak ręczników papierowych</t>
  </si>
  <si>
    <t>Brak pojemnika na zużyte ręczniki papierowe</t>
  </si>
  <si>
    <t>Dodatkowe wymagania wynikające z przepisów BHP w zakresie pomieszczeń dla peresonelu</t>
  </si>
  <si>
    <t>Brak powierzchni zmywalnej i odpornej na działanie wilgoci do wysokości co najmniej 2 metrów</t>
  </si>
  <si>
    <t>Nieodpowiedni stan pomieszczenia wraz z wyposażeniem. Brak zapewnienia przez pracodawcę stanu pomieszczenia oraz wyposażenia zapewniającego bezpieczne i higieniczne korzystanie z nich przez pracowników</t>
  </si>
  <si>
    <t>Tabela 11. Udzielanie swiadczeń zdrowotnych - zgodność z procedurami</t>
  </si>
  <si>
    <t>Bezpieczne udzielanie świadczeń</t>
  </si>
  <si>
    <t>Nieprzestrzeganie procedur obowiązujących w podmiocie leczniczym*</t>
  </si>
  <si>
    <t>* Procedury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</si>
  <si>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12.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</si>
  <si>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</si>
  <si>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</si>
  <si>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</si>
  <si>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Nie dotyczy</t>
  </si>
  <si>
    <t>Zgdoność oferowanych świadczeń zdrowotnych z wydaną decyzją sanitarną</t>
  </si>
  <si>
    <t>Oferowane świadczenia zdrowotne niezgodne z wydaną decyzją PPIS (dot. zakresu lub lokalizacji)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</si>
  <si>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</si>
  <si>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</si>
  <si>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Tabela 13. Kontrola przestrzegania zakazu palenia</t>
  </si>
  <si>
    <t>Pomieszczenia podmiotu leczniczego</t>
  </si>
  <si>
    <t>Palenie tytoniu na terenie podmiotu</t>
  </si>
  <si>
    <t>Mandat karny wystawiony na osobę palącą</t>
  </si>
  <si>
    <t>Brak oznakowania informacyjnego o zakazie palenia</t>
  </si>
  <si>
    <t>Kara grzywny, decyzja merytoryczna + decyzja płatnicza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</si>
  <si>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</si>
  <si>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</si>
  <si>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</si>
  <si>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</si>
  <si>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</si>
  <si>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</si>
  <si>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</si>
  <si>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</si>
  <si>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</si>
  <si>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</si>
  <si>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</si>
  <si>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</si>
  <si>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</si>
  <si>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</si>
  <si>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</si>
  <si>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</si>
  <si>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</si>
  <si>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</si>
  <si>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</si>
  <si>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</si>
  <si>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>1. Nieprawidłowości usunięto w trakcie kontroli.</t>
  </si>
  <si>
    <t>1. Decyzja płatnicza.</t>
  </si>
  <si>
    <t xml:space="preserve">2. Zalecenie pokontrolne + decyzja płatnicza        </t>
  </si>
  <si>
    <t>ustawy z dnia 14 marca 1985 r. o Państwowej Inspekcji Sanitarnej (tekst jednolity Dz.U. z 2017 poz. 1261 z późn. zm.);</t>
  </si>
  <si>
    <t>ustawy z dnia 14 czerwca 1960 r. Kodeks postępowania administracyjnego (tekst jednolity Dz.U. z 2017 poz. 1257 z późn. zm.);</t>
  </si>
  <si>
    <t>ustawy z dnia 5 grudnia 2008 r. o zapobieganiu oraz zwalczaniu zakażeń i chorób zakaźnych u ludzi (tekst jednolity Dz.U. z 2018 poz. 151);</t>
  </si>
  <si>
    <t>ustawy z dnia 9 listopada 1995 r. o ochronie zdrowia przed następstwami używania tytoniu i wyrobów tytoniowych (t.j. Dz.U. z 2018 r. poz. 1446);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</si>
  <si>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</si>
  <si>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</si>
  <si>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(t.j. Dz. U. z 2003 r. nr 169, poz. 1650 z późn. zm.)</t>
  </si>
  <si>
    <t>ustawy z dnia 20 maja 1971 r. Kodeks wykroczeń (t.j. Dz. U. z 2018 r. poz. 618, 911);</t>
  </si>
  <si>
    <t>ustawy z dnia 24 sierpnia 2001 r. Kodeks postępowania w sprawach o wykroczenia (t.j. Dz. U. z 2018 r. poz. 475, 1039, 1467)</t>
  </si>
  <si>
    <t>rozporządzenia Ministra Zdrowia z dnia 3 listopada 2011r. w sprawie szpitalnego oddziału ratunkowego (tekst jednolity Dz.U. z 2018 poz. 979);</t>
  </si>
  <si>
    <t>rozporządzenia Ministra Zdrowia z dnia 27 maja 2010 r. w sprawie zakresu, sposobu i częstotliwości prowadzenia kontroli wewnętrznej w obszarze realizacji działań zapobiegających szerzeniu się zakażeń i chorób zakaźnych (Dz. U. z 2010 nr 100 poz. 646)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</si>
  <si>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</t>
  </si>
  <si>
    <t>rozporządzenia Ministra Zdrowia z dnia 2 kwietnia 2012 r. w sprawie określenia wymagań, jakim powinny odpowiadać zakłady i urządzenia lecznictwa uzdrowiskowego  (Dz. U. z 2012 r. poz. 452 z późn. zm.)</t>
  </si>
  <si>
    <t>ustawy z dnia 14 grudnia 2012 r. o odpadach (tj. Dz. U. z 2018 r. poz. 992)</t>
  </si>
  <si>
    <r>
      <t xml:space="preserve">ARKUSZ OCENY RYZYKA
</t>
    </r>
    <r>
      <rPr>
        <b/>
        <sz val="12"/>
        <color indexed="10"/>
        <rFont val="Arial"/>
        <family val="2"/>
        <charset val="238"/>
      </rPr>
      <t>EP Zakład Rehabilitacyjny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</si>
</sst>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/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3" fillId="0" borderId="0"/>
    <xf numFmtId="0" fontId="8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0" xfId="3"/>
    <xf numFmtId="0" fontId="3" fillId="0" borderId="0" xfId="0" applyFont="1"/>
    <xf numFmtId="0" fontId="9" fillId="0" borderId="0" xfId="2" applyFont="1" applyFill="1" applyAlignment="1">
      <alignment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wrapText="1"/>
    </xf>
    <xf numFmtId="0" fontId="9" fillId="0" borderId="0" xfId="2" applyFont="1" applyBorder="1" applyAlignment="1">
      <alignment wrapText="1"/>
    </xf>
    <xf numFmtId="0" fontId="10" fillId="0" borderId="0" xfId="2" applyFont="1" applyAlignment="1">
      <alignment wrapText="1"/>
    </xf>
    <xf numFmtId="0" fontId="1" fillId="0" borderId="1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7" xfId="1" applyFont="1" applyFill="1" applyBorder="1" applyAlignment="1">
      <alignment vertical="top" wrapText="1"/>
    </xf>
    <xf numFmtId="0" fontId="9" fillId="0" borderId="0" xfId="2" applyFont="1" applyAlignment="1">
      <alignment wrapText="1"/>
    </xf>
    <xf numFmtId="0" fontId="9" fillId="0" borderId="0" xfId="2" applyFont="1"/>
    <xf numFmtId="0" fontId="1" fillId="0" borderId="18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1" fillId="3" borderId="9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/>
    <xf numFmtId="0" fontId="1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/>
    <xf numFmtId="0" fontId="3" fillId="3" borderId="14" xfId="0" applyFont="1" applyFill="1" applyBorder="1" applyAlignment="1" applyProtection="1"/>
    <xf numFmtId="0" fontId="3" fillId="3" borderId="15" xfId="0" applyFont="1" applyFill="1" applyBorder="1" applyAlignment="1" applyProtection="1"/>
    <xf numFmtId="0" fontId="1" fillId="0" borderId="6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13" xfId="0" applyFont="1" applyBorder="1" applyAlignment="1" applyProtection="1"/>
    <xf numFmtId="0" fontId="1" fillId="0" borderId="18" xfId="0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abSelected="1" zoomScale="75" zoomScaleNormal="75" zoomScaleSheetLayoutView="55" workbookViewId="0">
      <selection activeCell="F5" sqref="F5"/>
    </sheetView>
  </sheetViews>
  <sheetFormatPr defaultRowHeight="12.75"/>
  <cols>
    <col min="1" max="1" width="22.28515625" style="9" customWidth="1"/>
    <col min="2" max="2" width="55.5703125" style="9" customWidth="1"/>
    <col min="3" max="3" width="3.28515625" style="9" customWidth="1"/>
    <col min="4" max="4" width="22.85546875" style="9" customWidth="1"/>
    <col min="5" max="5" width="24" style="9" customWidth="1"/>
    <col min="6" max="6" width="82.28515625" style="9" bestFit="1" customWidth="1"/>
    <col min="7" max="7" width="17.140625" style="9" customWidth="1"/>
    <col min="8" max="8" width="19.28515625" style="9" customWidth="1"/>
    <col min="9" max="9" width="18.28515625" style="9" customWidth="1"/>
    <col min="10" max="10" width="22.5703125" style="9" customWidth="1"/>
    <col min="11" max="11" width="20.5703125" style="9" customWidth="1"/>
    <col min="12" max="13" width="9.140625" style="9"/>
    <col min="14" max="14" width="9.140625" style="9" customWidth="1"/>
    <col min="15" max="26" width="0" style="9" hidden="1" customWidth="1"/>
    <col min="27" max="16384" width="9.140625" style="9"/>
  </cols>
  <sheetData>
    <row r="1" spans="1:25" ht="60" customHeight="1">
      <c r="A1" s="31" t="s">
        <v>171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P1" s="10" t="s">
        <v>134</v>
      </c>
    </row>
    <row r="2" spans="1: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P2" s="10" t="s">
        <v>135</v>
      </c>
    </row>
    <row r="3" spans="1:25" ht="51.75" thickBot="1">
      <c r="A3" s="35" t="s">
        <v>2</v>
      </c>
      <c r="B3" s="37" t="s">
        <v>3</v>
      </c>
      <c r="C3" s="38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P3" s="9" t="s">
        <v>123</v>
      </c>
    </row>
    <row r="4" spans="1:25" ht="14.25" thickTop="1" thickBot="1">
      <c r="A4" s="36"/>
      <c r="B4" s="39"/>
      <c r="C4" s="40"/>
      <c r="D4" s="13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4">
        <v>8</v>
      </c>
      <c r="P4" s="15">
        <v>1</v>
      </c>
      <c r="Q4" s="15">
        <v>2</v>
      </c>
      <c r="R4" s="15">
        <v>3</v>
      </c>
      <c r="S4" s="15">
        <v>4</v>
      </c>
      <c r="T4" s="16"/>
      <c r="U4" s="16"/>
      <c r="V4" s="15">
        <v>1</v>
      </c>
      <c r="W4" s="15">
        <v>2</v>
      </c>
      <c r="X4" s="15">
        <v>3</v>
      </c>
      <c r="Y4" s="17">
        <v>4</v>
      </c>
    </row>
    <row r="5" spans="1:25" ht="103.5" thickTop="1" thickBot="1">
      <c r="A5" s="18" t="s">
        <v>12</v>
      </c>
      <c r="B5" s="6" t="s">
        <v>13</v>
      </c>
      <c r="C5" s="19">
        <v>1</v>
      </c>
      <c r="D5" s="41"/>
      <c r="E5" s="6" t="s">
        <v>0</v>
      </c>
      <c r="F5" s="6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5" s="6" t="s">
        <v>15</v>
      </c>
      <c r="H5" s="41" t="s">
        <v>0</v>
      </c>
      <c r="I5" s="6"/>
      <c r="J5" s="6" t="s">
        <v>0</v>
      </c>
      <c r="K5" s="20">
        <f>IF(I5=P5,V5,IF(I5=Q5,W5,IF(I5=R5,X5,IF(I5=S5,Y5,IF(I5=" "," ",)))))</f>
        <v>0</v>
      </c>
      <c r="P5" s="21" t="s">
        <v>136</v>
      </c>
      <c r="Q5" s="21" t="s">
        <v>137</v>
      </c>
      <c r="R5" s="21" t="s">
        <v>138</v>
      </c>
      <c r="S5" s="21" t="s">
        <v>139</v>
      </c>
      <c r="T5" s="22"/>
      <c r="U5" s="22"/>
      <c r="V5" s="21" t="s">
        <v>140</v>
      </c>
      <c r="W5" s="21" t="s">
        <v>141</v>
      </c>
      <c r="X5" s="21" t="s">
        <v>142</v>
      </c>
      <c r="Y5" s="21" t="s">
        <v>143</v>
      </c>
    </row>
    <row r="6" spans="1:25" ht="103.5" thickTop="1" thickBot="1">
      <c r="A6" s="23" t="s">
        <v>0</v>
      </c>
      <c r="B6" s="1" t="s">
        <v>16</v>
      </c>
      <c r="C6" s="24">
        <v>2</v>
      </c>
      <c r="D6" s="6"/>
      <c r="E6" s="1" t="s">
        <v>0</v>
      </c>
      <c r="F6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6" s="1" t="s">
        <v>15</v>
      </c>
      <c r="H6" s="6" t="s">
        <v>0</v>
      </c>
      <c r="I6" s="6" t="s">
        <v>0</v>
      </c>
      <c r="J6" s="1" t="s">
        <v>0</v>
      </c>
      <c r="K6" s="20">
        <f t="shared" ref="K6:K13" si="0">IF(I6=P6,V6,IF(I6=Q6,W6,IF(I6=R6,X6,IF(I6=S6,Y6,IF(I6=" "," ",)))))</f>
        <v>0</v>
      </c>
      <c r="P6" s="21" t="s">
        <v>136</v>
      </c>
      <c r="Q6" s="21" t="s">
        <v>137</v>
      </c>
      <c r="R6" s="21" t="s">
        <v>138</v>
      </c>
      <c r="S6" s="21" t="s">
        <v>139</v>
      </c>
      <c r="T6" s="22"/>
      <c r="U6" s="22"/>
      <c r="V6" s="21" t="s">
        <v>140</v>
      </c>
      <c r="W6" s="21" t="s">
        <v>141</v>
      </c>
      <c r="X6" s="21" t="s">
        <v>142</v>
      </c>
      <c r="Y6" s="21" t="s">
        <v>143</v>
      </c>
    </row>
    <row r="7" spans="1:25" ht="103.5" thickTop="1" thickBot="1">
      <c r="A7" s="23" t="s">
        <v>0</v>
      </c>
      <c r="B7" s="1" t="s">
        <v>17</v>
      </c>
      <c r="C7" s="24">
        <v>3</v>
      </c>
      <c r="D7" s="6"/>
      <c r="E7" s="1" t="s">
        <v>0</v>
      </c>
      <c r="F7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7" s="1" t="s">
        <v>15</v>
      </c>
      <c r="H7" s="6" t="s">
        <v>0</v>
      </c>
      <c r="I7" s="6" t="s">
        <v>0</v>
      </c>
      <c r="J7" s="1" t="s">
        <v>0</v>
      </c>
      <c r="K7" s="20">
        <f t="shared" si="0"/>
        <v>0</v>
      </c>
      <c r="P7" s="21" t="s">
        <v>136</v>
      </c>
      <c r="Q7" s="21" t="s">
        <v>137</v>
      </c>
      <c r="R7" s="21" t="s">
        <v>138</v>
      </c>
      <c r="S7" s="21" t="s">
        <v>139</v>
      </c>
      <c r="T7" s="22"/>
      <c r="U7" s="22"/>
      <c r="V7" s="21" t="s">
        <v>140</v>
      </c>
      <c r="W7" s="21" t="s">
        <v>141</v>
      </c>
      <c r="X7" s="21" t="s">
        <v>142</v>
      </c>
      <c r="Y7" s="21" t="s">
        <v>143</v>
      </c>
    </row>
    <row r="8" spans="1:25" ht="103.5" thickTop="1" thickBot="1">
      <c r="A8" s="23" t="s">
        <v>0</v>
      </c>
      <c r="B8" s="1" t="s">
        <v>18</v>
      </c>
      <c r="C8" s="24">
        <v>4</v>
      </c>
      <c r="D8" s="6"/>
      <c r="E8" s="1" t="s">
        <v>0</v>
      </c>
      <c r="F8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6" t="s">
        <v>0</v>
      </c>
      <c r="I8" s="6" t="s">
        <v>0</v>
      </c>
      <c r="J8" s="1" t="s">
        <v>0</v>
      </c>
      <c r="K8" s="20">
        <f t="shared" si="0"/>
        <v>0</v>
      </c>
      <c r="P8" s="21" t="s">
        <v>136</v>
      </c>
      <c r="Q8" s="21" t="s">
        <v>137</v>
      </c>
      <c r="R8" s="21" t="s">
        <v>138</v>
      </c>
      <c r="S8" s="21" t="s">
        <v>139</v>
      </c>
      <c r="T8" s="22"/>
      <c r="U8" s="22"/>
      <c r="V8" s="21" t="s">
        <v>140</v>
      </c>
      <c r="W8" s="21" t="s">
        <v>141</v>
      </c>
      <c r="X8" s="21" t="s">
        <v>142</v>
      </c>
      <c r="Y8" s="21" t="s">
        <v>143</v>
      </c>
    </row>
    <row r="9" spans="1:25" ht="103.5" thickTop="1" thickBot="1">
      <c r="A9" s="23" t="s">
        <v>0</v>
      </c>
      <c r="B9" s="1" t="s">
        <v>19</v>
      </c>
      <c r="C9" s="24">
        <v>5</v>
      </c>
      <c r="D9" s="6"/>
      <c r="E9" s="1" t="s">
        <v>0</v>
      </c>
      <c r="F9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6" t="s">
        <v>0</v>
      </c>
      <c r="I9" s="6" t="s">
        <v>0</v>
      </c>
      <c r="J9" s="1" t="s">
        <v>0</v>
      </c>
      <c r="K9" s="20">
        <f t="shared" si="0"/>
        <v>0</v>
      </c>
      <c r="P9" s="21" t="s">
        <v>136</v>
      </c>
      <c r="Q9" s="21" t="s">
        <v>137</v>
      </c>
      <c r="R9" s="21" t="s">
        <v>138</v>
      </c>
      <c r="S9" s="21" t="s">
        <v>139</v>
      </c>
      <c r="T9" s="22"/>
      <c r="U9" s="22"/>
      <c r="V9" s="21" t="s">
        <v>140</v>
      </c>
      <c r="W9" s="21" t="s">
        <v>141</v>
      </c>
      <c r="X9" s="21" t="s">
        <v>142</v>
      </c>
      <c r="Y9" s="21" t="s">
        <v>143</v>
      </c>
    </row>
    <row r="10" spans="1:25" ht="103.5" thickTop="1" thickBot="1">
      <c r="A10" s="23" t="s">
        <v>0</v>
      </c>
      <c r="B10" s="1" t="s">
        <v>20</v>
      </c>
      <c r="C10" s="24">
        <v>6</v>
      </c>
      <c r="D10" s="6"/>
      <c r="E10" s="1" t="s">
        <v>0</v>
      </c>
      <c r="F10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6" t="s">
        <v>0</v>
      </c>
      <c r="I10" s="6" t="s">
        <v>0</v>
      </c>
      <c r="J10" s="1" t="s">
        <v>0</v>
      </c>
      <c r="K10" s="20">
        <f t="shared" si="0"/>
        <v>0</v>
      </c>
      <c r="P10" s="21" t="s">
        <v>136</v>
      </c>
      <c r="Q10" s="21" t="s">
        <v>137</v>
      </c>
      <c r="R10" s="21" t="s">
        <v>138</v>
      </c>
      <c r="S10" s="21" t="s">
        <v>139</v>
      </c>
      <c r="T10" s="22"/>
      <c r="U10" s="22"/>
      <c r="V10" s="21" t="s">
        <v>140</v>
      </c>
      <c r="W10" s="21" t="s">
        <v>141</v>
      </c>
      <c r="X10" s="21" t="s">
        <v>142</v>
      </c>
      <c r="Y10" s="21" t="s">
        <v>143</v>
      </c>
    </row>
    <row r="11" spans="1:25" ht="103.5" thickTop="1" thickBot="1">
      <c r="A11" s="23" t="s">
        <v>21</v>
      </c>
      <c r="B11" s="1" t="s">
        <v>22</v>
      </c>
      <c r="C11" s="24">
        <v>7</v>
      </c>
      <c r="D11" s="6"/>
      <c r="E11" s="1" t="s">
        <v>0</v>
      </c>
      <c r="F11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6" t="s">
        <v>0</v>
      </c>
      <c r="I11" s="6" t="s">
        <v>0</v>
      </c>
      <c r="J11" s="1" t="s">
        <v>0</v>
      </c>
      <c r="K11" s="20">
        <f t="shared" si="0"/>
        <v>0</v>
      </c>
      <c r="P11" s="21" t="s">
        <v>136</v>
      </c>
      <c r="Q11" s="21" t="s">
        <v>137</v>
      </c>
      <c r="R11" s="21" t="s">
        <v>138</v>
      </c>
      <c r="S11" s="21" t="s">
        <v>139</v>
      </c>
      <c r="T11" s="22"/>
      <c r="U11" s="22"/>
      <c r="V11" s="21" t="s">
        <v>140</v>
      </c>
      <c r="W11" s="21" t="s">
        <v>141</v>
      </c>
      <c r="X11" s="21" t="s">
        <v>142</v>
      </c>
      <c r="Y11" s="21" t="s">
        <v>143</v>
      </c>
    </row>
    <row r="12" spans="1:25" ht="103.5" thickTop="1" thickBot="1">
      <c r="A12" s="23" t="s">
        <v>0</v>
      </c>
      <c r="B12" s="1" t="s">
        <v>23</v>
      </c>
      <c r="C12" s="24">
        <v>8</v>
      </c>
      <c r="D12" s="6"/>
      <c r="E12" s="1" t="s">
        <v>0</v>
      </c>
      <c r="F12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6" t="s">
        <v>0</v>
      </c>
      <c r="I12" s="6" t="s">
        <v>0</v>
      </c>
      <c r="J12" s="1" t="s">
        <v>0</v>
      </c>
      <c r="K12" s="20">
        <f t="shared" si="0"/>
        <v>0</v>
      </c>
      <c r="P12" s="21" t="s">
        <v>136</v>
      </c>
      <c r="Q12" s="21" t="s">
        <v>137</v>
      </c>
      <c r="R12" s="21" t="s">
        <v>138</v>
      </c>
      <c r="S12" s="21" t="s">
        <v>139</v>
      </c>
      <c r="T12" s="22"/>
      <c r="U12" s="22"/>
      <c r="V12" s="21" t="s">
        <v>140</v>
      </c>
      <c r="W12" s="21" t="s">
        <v>141</v>
      </c>
      <c r="X12" s="21" t="s">
        <v>142</v>
      </c>
      <c r="Y12" s="21" t="s">
        <v>143</v>
      </c>
    </row>
    <row r="13" spans="1:25" ht="103.5" thickTop="1" thickBot="1">
      <c r="A13" s="25" t="s">
        <v>0</v>
      </c>
      <c r="B13" s="2" t="s">
        <v>24</v>
      </c>
      <c r="C13" s="26">
        <v>9</v>
      </c>
      <c r="D13" s="6"/>
      <c r="E13" s="2" t="s">
        <v>0</v>
      </c>
      <c r="F13" s="2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3" s="2" t="s">
        <v>15</v>
      </c>
      <c r="H13" s="6" t="s">
        <v>0</v>
      </c>
      <c r="I13" s="6" t="s">
        <v>0</v>
      </c>
      <c r="J13" s="2" t="s">
        <v>0</v>
      </c>
      <c r="K13" s="20">
        <f t="shared" si="0"/>
        <v>0</v>
      </c>
      <c r="P13" s="21" t="s">
        <v>136</v>
      </c>
      <c r="Q13" s="21" t="s">
        <v>137</v>
      </c>
      <c r="R13" s="21" t="s">
        <v>138</v>
      </c>
      <c r="S13" s="21" t="s">
        <v>139</v>
      </c>
      <c r="T13" s="22"/>
      <c r="U13" s="22"/>
      <c r="V13" s="21" t="s">
        <v>140</v>
      </c>
      <c r="W13" s="21" t="s">
        <v>141</v>
      </c>
      <c r="X13" s="21" t="s">
        <v>142</v>
      </c>
      <c r="Y13" s="21" t="s">
        <v>143</v>
      </c>
    </row>
    <row r="14" spans="1:25" ht="13.5" thickTop="1">
      <c r="A14" s="29" t="s">
        <v>25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6" spans="1:25">
      <c r="A16" s="33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25" ht="51.75" thickBot="1">
      <c r="A17" s="35" t="s">
        <v>2</v>
      </c>
      <c r="B17" s="37" t="s">
        <v>3</v>
      </c>
      <c r="C17" s="38"/>
      <c r="D17" s="11" t="s">
        <v>4</v>
      </c>
      <c r="E17" s="11" t="s">
        <v>5</v>
      </c>
      <c r="F17" s="11" t="s">
        <v>6</v>
      </c>
      <c r="G17" s="11" t="s">
        <v>7</v>
      </c>
      <c r="H17" s="11" t="s">
        <v>8</v>
      </c>
      <c r="I17" s="11" t="s">
        <v>9</v>
      </c>
      <c r="J17" s="11" t="s">
        <v>10</v>
      </c>
      <c r="K17" s="12" t="s">
        <v>11</v>
      </c>
    </row>
    <row r="18" spans="1:25" ht="14.25" thickTop="1" thickBot="1">
      <c r="A18" s="36"/>
      <c r="B18" s="39"/>
      <c r="C18" s="40"/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>
        <v>7</v>
      </c>
      <c r="K18" s="14">
        <v>8</v>
      </c>
    </row>
    <row r="19" spans="1:25" ht="103.5" thickTop="1" thickBot="1">
      <c r="A19" s="18" t="s">
        <v>27</v>
      </c>
      <c r="B19" s="6" t="s">
        <v>28</v>
      </c>
      <c r="C19" s="19">
        <v>1</v>
      </c>
      <c r="D19" s="6"/>
      <c r="E19" s="6" t="s">
        <v>0</v>
      </c>
      <c r="F19" s="6" t="str">
        <f>"załącznik nr 6 ust. 1 "&amp;prawo!B5</f>
        <v>załącznik nr 6 ust. 1 rozporządzenia Ministra Zdrowia z dnia 26 czerwca 2012 r. w sprawie szczegółowych wymagań, jakim powinny odpowiadać pomieszczenia i urządzenia podmiotu wykonującego działalność leczniczą (Dz.U. z 2012 r. poz. 739);</v>
      </c>
      <c r="G19" s="6" t="s">
        <v>15</v>
      </c>
      <c r="H19" s="6" t="s">
        <v>0</v>
      </c>
      <c r="I19" s="6" t="s">
        <v>0</v>
      </c>
      <c r="J19" s="6" t="s">
        <v>0</v>
      </c>
      <c r="K19" s="20">
        <f>IF(I19=P19,V19,IF(I19=Q19,W19,IF(I19=R19,X19,IF(I19=S19,Y19,IF(I19=" "," ",)))))</f>
        <v>0</v>
      </c>
      <c r="P19" s="21" t="s">
        <v>136</v>
      </c>
      <c r="Q19" s="21" t="s">
        <v>137</v>
      </c>
      <c r="R19" s="21" t="s">
        <v>138</v>
      </c>
      <c r="S19" s="21" t="s">
        <v>139</v>
      </c>
      <c r="T19" s="22"/>
      <c r="U19" s="22"/>
      <c r="V19" s="21" t="s">
        <v>140</v>
      </c>
      <c r="W19" s="21" t="s">
        <v>141</v>
      </c>
      <c r="X19" s="21" t="s">
        <v>142</v>
      </c>
      <c r="Y19" s="21" t="s">
        <v>143</v>
      </c>
    </row>
    <row r="20" spans="1:25" ht="103.5" thickTop="1" thickBot="1">
      <c r="A20" s="23" t="s">
        <v>29</v>
      </c>
      <c r="B20" s="1" t="s">
        <v>30</v>
      </c>
      <c r="C20" s="24">
        <v>2</v>
      </c>
      <c r="D20" s="6"/>
      <c r="E20" s="1" t="s">
        <v>0</v>
      </c>
      <c r="F20" s="1" t="str">
        <f>"załącznik nr 6 ust. 2 "&amp;prawo!B5</f>
        <v>załącznik nr 6 ust. 2 rozporządzenia Ministra Zdrowia z dnia 26 czerwca 2012 r. w sprawie szczegółowych wymagań, jakim powinny odpowiadać pomieszczenia i urządzenia podmiotu wykonującego działalność leczniczą (Dz.U. z 2012 r. poz. 739);</v>
      </c>
      <c r="G20" s="1" t="s">
        <v>15</v>
      </c>
      <c r="H20" s="6" t="s">
        <v>0</v>
      </c>
      <c r="I20" s="6" t="s">
        <v>0</v>
      </c>
      <c r="J20" s="1" t="s">
        <v>0</v>
      </c>
      <c r="K20" s="20">
        <f>IF(I20=P20,V20,IF(I20=Q20,W20,IF(I20=R20,X20,IF(I20=S20,Y20,IF(I20=" "," ",)))))</f>
        <v>0</v>
      </c>
      <c r="P20" s="21" t="s">
        <v>136</v>
      </c>
      <c r="Q20" s="21" t="s">
        <v>137</v>
      </c>
      <c r="R20" s="21" t="s">
        <v>138</v>
      </c>
      <c r="S20" s="21" t="s">
        <v>139</v>
      </c>
      <c r="T20" s="22"/>
      <c r="U20" s="22"/>
      <c r="V20" s="21" t="s">
        <v>140</v>
      </c>
      <c r="W20" s="21" t="s">
        <v>141</v>
      </c>
      <c r="X20" s="21" t="s">
        <v>142</v>
      </c>
      <c r="Y20" s="21" t="s">
        <v>143</v>
      </c>
    </row>
    <row r="21" spans="1:25" ht="103.5" thickTop="1" thickBot="1">
      <c r="A21" s="23" t="s">
        <v>31</v>
      </c>
      <c r="B21" s="1" t="s">
        <v>32</v>
      </c>
      <c r="C21" s="24">
        <v>3</v>
      </c>
      <c r="D21" s="6"/>
      <c r="E21" s="1" t="s">
        <v>0</v>
      </c>
      <c r="F21" s="1" t="str">
        <f>"załącznik nr 6 ust. 3 "&amp;prawo!B5</f>
        <v>załącznik nr 6 ust. 3 rozporządzenia Ministra Zdrowia z dnia 26 czerwca 2012 r. w sprawie szczegółowych wymagań, jakim powinny odpowiadać pomieszczenia i urządzenia podmiotu wykonującego działalność leczniczą (Dz.U. z 2012 r. poz. 739);</v>
      </c>
      <c r="G21" s="1" t="s">
        <v>15</v>
      </c>
      <c r="H21" s="6" t="s">
        <v>0</v>
      </c>
      <c r="I21" s="6"/>
      <c r="J21" s="1" t="s">
        <v>0</v>
      </c>
      <c r="K21" s="20">
        <f>IF(I21=P21,V21,IF(I21=Q21,W21,IF(I21=R21,X21,IF(I21=S21,Y21,IF(I21=" "," ",)))))</f>
        <v>0</v>
      </c>
      <c r="P21" s="21" t="s">
        <v>136</v>
      </c>
      <c r="Q21" s="21" t="s">
        <v>137</v>
      </c>
      <c r="R21" s="21" t="s">
        <v>138</v>
      </c>
      <c r="S21" s="21" t="s">
        <v>139</v>
      </c>
      <c r="T21" s="22"/>
      <c r="U21" s="22"/>
      <c r="V21" s="21" t="s">
        <v>140</v>
      </c>
      <c r="W21" s="21" t="s">
        <v>141</v>
      </c>
      <c r="X21" s="21" t="s">
        <v>142</v>
      </c>
      <c r="Y21" s="21" t="s">
        <v>143</v>
      </c>
    </row>
    <row r="22" spans="1:25" ht="103.5" thickTop="1" thickBot="1">
      <c r="A22" s="23" t="s">
        <v>33</v>
      </c>
      <c r="B22" s="1" t="s">
        <v>34</v>
      </c>
      <c r="C22" s="24">
        <v>4</v>
      </c>
      <c r="D22" s="6"/>
      <c r="E22" s="1" t="s">
        <v>0</v>
      </c>
      <c r="F22" s="1" t="str">
        <f>"załącznik nr 6 ust. 4 "&amp;prawo!B5</f>
        <v>załącznik nr 6 ust. 4 rozporządzenia Ministra Zdrowia z dnia 26 czerwca 2012 r. w sprawie szczegółowych wymagań, jakim powinny odpowiadać pomieszczenia i urządzenia podmiotu wykonującego działalność leczniczą (Dz.U. z 2012 r. poz. 739);</v>
      </c>
      <c r="G22" s="1" t="s">
        <v>15</v>
      </c>
      <c r="H22" s="6" t="s">
        <v>0</v>
      </c>
      <c r="I22" s="6" t="s">
        <v>0</v>
      </c>
      <c r="J22" s="1" t="s">
        <v>0</v>
      </c>
      <c r="K22" s="20">
        <f>IF(I22=P22,V22,IF(I22=Q22,W22,IF(I22=R22,X22,IF(I22=S22,Y22,IF(I22=" "," ",)))))</f>
        <v>0</v>
      </c>
      <c r="P22" s="21" t="s">
        <v>136</v>
      </c>
      <c r="Q22" s="21" t="s">
        <v>137</v>
      </c>
      <c r="R22" s="21" t="s">
        <v>138</v>
      </c>
      <c r="S22" s="21" t="s">
        <v>139</v>
      </c>
      <c r="T22" s="22"/>
      <c r="U22" s="22"/>
      <c r="V22" s="21" t="s">
        <v>140</v>
      </c>
      <c r="W22" s="21" t="s">
        <v>141</v>
      </c>
      <c r="X22" s="21" t="s">
        <v>142</v>
      </c>
      <c r="Y22" s="21" t="s">
        <v>143</v>
      </c>
    </row>
    <row r="23" spans="1:25" ht="167.25" thickTop="1" thickBot="1">
      <c r="A23" s="25" t="s">
        <v>35</v>
      </c>
      <c r="B23" s="2" t="s">
        <v>36</v>
      </c>
      <c r="C23" s="26">
        <v>5</v>
      </c>
      <c r="D23" s="6"/>
      <c r="E23" s="2" t="s">
        <v>0</v>
      </c>
      <c r="F23" s="2" t="str">
        <f>"załącznik nr 6 ust. 5 "&amp;prawo!B5</f>
        <v>załącznik nr 6 ust. 5 rozporządzenia Ministra Zdrowia z dnia 26 czerwca 2012 r. w sprawie szczegółowych wymagań, jakim powinny odpowiadać pomieszczenia i urządzenia podmiotu wykonującego działalność leczniczą (Dz.U. z 2012 r. poz. 739);</v>
      </c>
      <c r="G23" s="2" t="s">
        <v>15</v>
      </c>
      <c r="H23" s="6" t="s">
        <v>0</v>
      </c>
      <c r="I23" s="6" t="s">
        <v>0</v>
      </c>
      <c r="J23" s="2" t="s">
        <v>0</v>
      </c>
      <c r="K23" s="20">
        <f>IF(I23=P23,V23,IF(I23=Q23,W23,IF(I23=R23,X23,IF(I23=S23,Y23,IF(I23=" "," ",)))))</f>
        <v>0</v>
      </c>
      <c r="P23" s="21" t="s">
        <v>136</v>
      </c>
      <c r="Q23" s="21" t="s">
        <v>137</v>
      </c>
      <c r="R23" s="21" t="s">
        <v>138</v>
      </c>
      <c r="S23" s="21" t="s">
        <v>139</v>
      </c>
      <c r="T23" s="22"/>
      <c r="U23" s="22"/>
      <c r="V23" s="21" t="s">
        <v>140</v>
      </c>
      <c r="W23" s="21" t="s">
        <v>141</v>
      </c>
      <c r="X23" s="21" t="s">
        <v>142</v>
      </c>
      <c r="Y23" s="21" t="s">
        <v>143</v>
      </c>
    </row>
    <row r="24" spans="1:25" ht="13.5" thickTop="1"/>
    <row r="25" spans="1:25">
      <c r="A25" s="33" t="s">
        <v>37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25" ht="51.75" thickBot="1">
      <c r="A26" s="35" t="s">
        <v>2</v>
      </c>
      <c r="B26" s="37" t="s">
        <v>3</v>
      </c>
      <c r="C26" s="38"/>
      <c r="D26" s="11" t="s">
        <v>4</v>
      </c>
      <c r="E26" s="11" t="s">
        <v>5</v>
      </c>
      <c r="F26" s="11" t="s">
        <v>6</v>
      </c>
      <c r="G26" s="11" t="s">
        <v>7</v>
      </c>
      <c r="H26" s="11" t="s">
        <v>8</v>
      </c>
      <c r="I26" s="11" t="s">
        <v>9</v>
      </c>
      <c r="J26" s="11" t="s">
        <v>10</v>
      </c>
      <c r="K26" s="12" t="s">
        <v>11</v>
      </c>
    </row>
    <row r="27" spans="1:25" ht="14.25" thickTop="1" thickBot="1">
      <c r="A27" s="36"/>
      <c r="B27" s="39"/>
      <c r="C27" s="40"/>
      <c r="D27" s="13">
        <v>1</v>
      </c>
      <c r="E27" s="13">
        <v>2</v>
      </c>
      <c r="F27" s="13">
        <v>3</v>
      </c>
      <c r="G27" s="13">
        <v>4</v>
      </c>
      <c r="H27" s="13">
        <v>5</v>
      </c>
      <c r="I27" s="13">
        <v>6</v>
      </c>
      <c r="J27" s="13">
        <v>7</v>
      </c>
      <c r="K27" s="14">
        <v>8</v>
      </c>
    </row>
    <row r="28" spans="1:25" ht="103.5" thickTop="1" thickBot="1">
      <c r="A28" s="42" t="s">
        <v>38</v>
      </c>
      <c r="B28" s="6" t="s">
        <v>39</v>
      </c>
      <c r="C28" s="19">
        <v>1</v>
      </c>
      <c r="D28" s="6"/>
      <c r="E28" s="6" t="s">
        <v>0</v>
      </c>
      <c r="F28" s="6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28" s="6" t="s">
        <v>15</v>
      </c>
      <c r="H28" s="6" t="s">
        <v>0</v>
      </c>
      <c r="I28" s="6" t="s">
        <v>0</v>
      </c>
      <c r="J28" s="6" t="s">
        <v>0</v>
      </c>
      <c r="K28" s="20">
        <f>IF(I28=P28,V28,IF(I28=Q28,W28,IF(I28=R28,X28,IF(I28=S28,Y28,IF(I28=" "," ",)))))</f>
        <v>0</v>
      </c>
      <c r="P28" s="21" t="s">
        <v>136</v>
      </c>
      <c r="Q28" s="21" t="s">
        <v>137</v>
      </c>
      <c r="R28" s="21" t="s">
        <v>138</v>
      </c>
      <c r="S28" s="21" t="s">
        <v>139</v>
      </c>
      <c r="T28" s="22"/>
      <c r="U28" s="22"/>
      <c r="V28" s="21" t="s">
        <v>140</v>
      </c>
      <c r="W28" s="21" t="s">
        <v>141</v>
      </c>
      <c r="X28" s="21" t="s">
        <v>142</v>
      </c>
      <c r="Y28" s="21" t="s">
        <v>143</v>
      </c>
    </row>
    <row r="29" spans="1:25" ht="103.5" thickTop="1" thickBot="1">
      <c r="A29" s="43"/>
      <c r="B29" s="1" t="s">
        <v>40</v>
      </c>
      <c r="C29" s="24">
        <v>2</v>
      </c>
      <c r="D29" s="6"/>
      <c r="E29" s="1" t="s">
        <v>0</v>
      </c>
      <c r="F29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29" s="1" t="s">
        <v>15</v>
      </c>
      <c r="H29" s="6" t="s">
        <v>0</v>
      </c>
      <c r="I29" s="6" t="s">
        <v>0</v>
      </c>
      <c r="J29" s="1" t="s">
        <v>0</v>
      </c>
      <c r="K29" s="20">
        <f>IF(I29=P29,V29,IF(I29=Q29,W29,IF(I29=R29,X29,IF(I29=S29,Y29,IF(I29=" "," ",)))))</f>
        <v>0</v>
      </c>
      <c r="P29" s="21" t="s">
        <v>136</v>
      </c>
      <c r="Q29" s="21" t="s">
        <v>137</v>
      </c>
      <c r="R29" s="21" t="s">
        <v>138</v>
      </c>
      <c r="S29" s="21" t="s">
        <v>139</v>
      </c>
      <c r="T29" s="22"/>
      <c r="U29" s="22"/>
      <c r="V29" s="21" t="s">
        <v>140</v>
      </c>
      <c r="W29" s="21" t="s">
        <v>141</v>
      </c>
      <c r="X29" s="21" t="s">
        <v>142</v>
      </c>
      <c r="Y29" s="21" t="s">
        <v>143</v>
      </c>
    </row>
    <row r="30" spans="1:25" ht="103.5" thickTop="1" thickBot="1">
      <c r="A30" s="43"/>
      <c r="B30" s="1" t="s">
        <v>41</v>
      </c>
      <c r="C30" s="24">
        <v>3</v>
      </c>
      <c r="D30" s="6"/>
      <c r="E30" s="1" t="s">
        <v>0</v>
      </c>
      <c r="F30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30" s="1" t="s">
        <v>15</v>
      </c>
      <c r="H30" s="6" t="s">
        <v>0</v>
      </c>
      <c r="I30" s="6" t="s">
        <v>0</v>
      </c>
      <c r="J30" s="1" t="s">
        <v>0</v>
      </c>
      <c r="K30" s="20">
        <f>IF(I30=P30,V30,IF(I30=Q30,W30,IF(I30=R30,X30,IF(I30=S30,Y30,IF(I30=" "," ",)))))</f>
        <v>0</v>
      </c>
      <c r="P30" s="21" t="s">
        <v>136</v>
      </c>
      <c r="Q30" s="21" t="s">
        <v>137</v>
      </c>
      <c r="R30" s="21" t="s">
        <v>138</v>
      </c>
      <c r="S30" s="21" t="s">
        <v>139</v>
      </c>
      <c r="T30" s="22"/>
      <c r="U30" s="22"/>
      <c r="V30" s="21" t="s">
        <v>140</v>
      </c>
      <c r="W30" s="21" t="s">
        <v>141</v>
      </c>
      <c r="X30" s="21" t="s">
        <v>142</v>
      </c>
      <c r="Y30" s="21" t="s">
        <v>143</v>
      </c>
    </row>
    <row r="31" spans="1:25" ht="103.5" thickTop="1" thickBot="1">
      <c r="A31" s="43"/>
      <c r="B31" s="1" t="s">
        <v>42</v>
      </c>
      <c r="C31" s="24">
        <v>4</v>
      </c>
      <c r="D31" s="6"/>
      <c r="E31" s="1" t="s">
        <v>0</v>
      </c>
      <c r="F31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31" s="1" t="s">
        <v>15</v>
      </c>
      <c r="H31" s="6" t="s">
        <v>0</v>
      </c>
      <c r="I31" s="6" t="s">
        <v>0</v>
      </c>
      <c r="J31" s="1" t="s">
        <v>0</v>
      </c>
      <c r="K31" s="20">
        <f>IF(I31=P31,V31,IF(I31=Q31,W31,IF(I31=R31,X31,IF(I31=S31,Y31,IF(I31=" "," ",)))))</f>
        <v>0</v>
      </c>
      <c r="P31" s="21" t="s">
        <v>136</v>
      </c>
      <c r="Q31" s="21" t="s">
        <v>137</v>
      </c>
      <c r="R31" s="21" t="s">
        <v>138</v>
      </c>
      <c r="S31" s="21" t="s">
        <v>139</v>
      </c>
      <c r="T31" s="22"/>
      <c r="U31" s="22"/>
      <c r="V31" s="21" t="s">
        <v>140</v>
      </c>
      <c r="W31" s="21" t="s">
        <v>141</v>
      </c>
      <c r="X31" s="21" t="s">
        <v>142</v>
      </c>
      <c r="Y31" s="21" t="s">
        <v>143</v>
      </c>
    </row>
    <row r="32" spans="1:25" ht="103.5" thickTop="1" thickBot="1">
      <c r="A32" s="44"/>
      <c r="B32" s="2" t="s">
        <v>43</v>
      </c>
      <c r="C32" s="26">
        <v>5</v>
      </c>
      <c r="D32" s="6"/>
      <c r="E32" s="2" t="s">
        <v>0</v>
      </c>
      <c r="F32" s="2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32" s="2" t="s">
        <v>15</v>
      </c>
      <c r="H32" s="6" t="s">
        <v>0</v>
      </c>
      <c r="I32" s="6" t="s">
        <v>0</v>
      </c>
      <c r="J32" s="2" t="s">
        <v>0</v>
      </c>
      <c r="K32" s="20">
        <f>IF(I32=P32,V32,IF(I32=Q32,W32,IF(I32=R32,X32,IF(I32=S32,Y32,IF(I32=" "," ",)))))</f>
        <v>0</v>
      </c>
      <c r="P32" s="21" t="s">
        <v>136</v>
      </c>
      <c r="Q32" s="21" t="s">
        <v>137</v>
      </c>
      <c r="R32" s="21" t="s">
        <v>138</v>
      </c>
      <c r="S32" s="21" t="s">
        <v>139</v>
      </c>
      <c r="T32" s="22"/>
      <c r="U32" s="22"/>
      <c r="V32" s="21" t="s">
        <v>140</v>
      </c>
      <c r="W32" s="21" t="s">
        <v>141</v>
      </c>
      <c r="X32" s="21" t="s">
        <v>142</v>
      </c>
      <c r="Y32" s="21" t="s">
        <v>143</v>
      </c>
    </row>
    <row r="33" spans="1:24" ht="13.5" thickTop="1">
      <c r="A33" s="29" t="s">
        <v>44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5" spans="1:24">
      <c r="A35" s="33" t="s">
        <v>45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24" ht="51.75" thickBot="1">
      <c r="A36" s="35" t="s">
        <v>2</v>
      </c>
      <c r="B36" s="37" t="s">
        <v>3</v>
      </c>
      <c r="C36" s="38"/>
      <c r="D36" s="11" t="s">
        <v>46</v>
      </c>
      <c r="E36" s="11" t="s">
        <v>47</v>
      </c>
      <c r="F36" s="11" t="s">
        <v>6</v>
      </c>
      <c r="G36" s="11" t="s">
        <v>7</v>
      </c>
      <c r="H36" s="11" t="s">
        <v>48</v>
      </c>
      <c r="I36" s="11" t="s">
        <v>9</v>
      </c>
      <c r="J36" s="11" t="s">
        <v>10</v>
      </c>
      <c r="K36" s="12" t="s">
        <v>11</v>
      </c>
    </row>
    <row r="37" spans="1:24" ht="14.25" thickTop="1" thickBot="1">
      <c r="A37" s="36"/>
      <c r="B37" s="39"/>
      <c r="C37" s="40"/>
      <c r="D37" s="13">
        <v>1</v>
      </c>
      <c r="E37" s="13">
        <v>2</v>
      </c>
      <c r="F37" s="13">
        <v>3</v>
      </c>
      <c r="G37" s="13">
        <v>4</v>
      </c>
      <c r="H37" s="13">
        <v>5</v>
      </c>
      <c r="I37" s="13">
        <v>6</v>
      </c>
      <c r="J37" s="13">
        <v>7</v>
      </c>
      <c r="K37" s="14">
        <v>8</v>
      </c>
    </row>
    <row r="38" spans="1:24" ht="90.75" thickTop="1" thickBot="1">
      <c r="A38" s="42" t="s">
        <v>49</v>
      </c>
      <c r="B38" s="6" t="s">
        <v>50</v>
      </c>
      <c r="C38" s="19">
        <v>1</v>
      </c>
      <c r="D38" s="6" t="s">
        <v>51</v>
      </c>
      <c r="E38" s="6" t="s">
        <v>0</v>
      </c>
      <c r="F38" s="6" t="str">
        <f>"§3 ust. 1  "&amp;prawo!B6</f>
        <v>§3 ust. 1  rozporządzenia Ministra Zdrowia z dnia 5 października 2017 r. w sprawie szczegółowego sposobu postępowania z odpadami medycznymi (Dz.U. z 2017 r. poz. 1975);</v>
      </c>
      <c r="G38" s="6" t="s">
        <v>15</v>
      </c>
      <c r="H38" s="6" t="s">
        <v>0</v>
      </c>
      <c r="I38" s="6" t="s">
        <v>0</v>
      </c>
      <c r="J38" s="6" t="s">
        <v>0</v>
      </c>
      <c r="K38" s="20">
        <f t="shared" ref="K38:K45" si="1">IF(I38=P38,V38,IF(I38=Q38,W38,IF(I38=R38,X38,IF(I38=S38,Y38,IF(I38=" "," ",)))))</f>
        <v>0</v>
      </c>
      <c r="P38" s="21" t="s">
        <v>144</v>
      </c>
      <c r="Q38" s="21" t="s">
        <v>145</v>
      </c>
      <c r="R38" s="21" t="s">
        <v>146</v>
      </c>
      <c r="V38" s="21" t="s">
        <v>147</v>
      </c>
      <c r="W38" s="21" t="s">
        <v>148</v>
      </c>
      <c r="X38" s="21" t="s">
        <v>149</v>
      </c>
    </row>
    <row r="39" spans="1:24" ht="90.75" thickTop="1" thickBot="1">
      <c r="A39" s="43"/>
      <c r="B39" s="1" t="s">
        <v>52</v>
      </c>
      <c r="C39" s="24">
        <v>2</v>
      </c>
      <c r="D39" s="1" t="s">
        <v>51</v>
      </c>
      <c r="E39" s="1" t="s">
        <v>0</v>
      </c>
      <c r="F39" s="1" t="str">
        <f>"§3 ust. 2 "&amp;prawo!B6</f>
        <v>§3 ust. 2 rozporządzenia Ministra Zdrowia z dnia 5 października 2017 r. w sprawie szczegółowego sposobu postępowania z odpadami medycznymi (Dz.U. z 2017 r. poz. 1975);</v>
      </c>
      <c r="G39" s="1" t="s">
        <v>15</v>
      </c>
      <c r="H39" s="6" t="s">
        <v>0</v>
      </c>
      <c r="I39" s="6" t="s">
        <v>0</v>
      </c>
      <c r="J39" s="1" t="s">
        <v>0</v>
      </c>
      <c r="K39" s="20">
        <f t="shared" si="1"/>
        <v>0</v>
      </c>
      <c r="P39" s="21" t="s">
        <v>144</v>
      </c>
      <c r="Q39" s="21" t="s">
        <v>145</v>
      </c>
      <c r="R39" s="21" t="s">
        <v>146</v>
      </c>
      <c r="V39" s="21" t="s">
        <v>147</v>
      </c>
      <c r="W39" s="21" t="s">
        <v>148</v>
      </c>
      <c r="X39" s="21" t="s">
        <v>149</v>
      </c>
    </row>
    <row r="40" spans="1:24" ht="90.75" thickTop="1" thickBot="1">
      <c r="A40" s="43"/>
      <c r="B40" s="1" t="s">
        <v>53</v>
      </c>
      <c r="C40" s="24">
        <v>3</v>
      </c>
      <c r="D40" s="1" t="s">
        <v>51</v>
      </c>
      <c r="E40" s="1" t="s">
        <v>0</v>
      </c>
      <c r="F40" s="1" t="str">
        <f>"§3 ust. 3 "&amp;prawo!B6</f>
        <v>§3 ust. 3 rozporządzenia Ministra Zdrowia z dnia 5 października 2017 r. w sprawie szczegółowego sposobu postępowania z odpadami medycznymi (Dz.U. z 2017 r. poz. 1975);</v>
      </c>
      <c r="G40" s="1" t="s">
        <v>15</v>
      </c>
      <c r="H40" s="6" t="s">
        <v>0</v>
      </c>
      <c r="I40" s="6" t="s">
        <v>0</v>
      </c>
      <c r="J40" s="1" t="s">
        <v>0</v>
      </c>
      <c r="K40" s="20">
        <f t="shared" si="1"/>
        <v>0</v>
      </c>
      <c r="P40" s="21" t="s">
        <v>144</v>
      </c>
      <c r="Q40" s="21" t="s">
        <v>145</v>
      </c>
      <c r="R40" s="21" t="s">
        <v>146</v>
      </c>
      <c r="V40" s="21" t="s">
        <v>147</v>
      </c>
      <c r="W40" s="21" t="s">
        <v>148</v>
      </c>
      <c r="X40" s="21" t="s">
        <v>149</v>
      </c>
    </row>
    <row r="41" spans="1:24" ht="90.75" thickTop="1" thickBot="1">
      <c r="A41" s="43"/>
      <c r="B41" s="1" t="s">
        <v>54</v>
      </c>
      <c r="C41" s="24">
        <v>4</v>
      </c>
      <c r="D41" s="1" t="s">
        <v>51</v>
      </c>
      <c r="E41" s="1" t="s">
        <v>0</v>
      </c>
      <c r="F41" s="1" t="str">
        <f>"§3 ust. 5 "&amp;prawo!B6</f>
        <v>§3 ust. 5 rozporządzenia Ministra Zdrowia z dnia 5 października 2017 r. w sprawie szczegółowego sposobu postępowania z odpadami medycznymi (Dz.U. z 2017 r. poz. 1975);</v>
      </c>
      <c r="G41" s="1" t="s">
        <v>15</v>
      </c>
      <c r="H41" s="6" t="s">
        <v>0</v>
      </c>
      <c r="I41" s="6" t="s">
        <v>0</v>
      </c>
      <c r="J41" s="1" t="s">
        <v>0</v>
      </c>
      <c r="K41" s="20">
        <f t="shared" si="1"/>
        <v>0</v>
      </c>
      <c r="P41" s="21" t="s">
        <v>144</v>
      </c>
      <c r="Q41" s="21" t="s">
        <v>145</v>
      </c>
      <c r="R41" s="21" t="s">
        <v>146</v>
      </c>
      <c r="V41" s="21" t="s">
        <v>147</v>
      </c>
      <c r="W41" s="21" t="s">
        <v>148</v>
      </c>
      <c r="X41" s="21" t="s">
        <v>149</v>
      </c>
    </row>
    <row r="42" spans="1:24" ht="90.75" thickTop="1" thickBot="1">
      <c r="A42" s="43"/>
      <c r="B42" s="1" t="s">
        <v>55</v>
      </c>
      <c r="C42" s="24">
        <v>5</v>
      </c>
      <c r="D42" s="1" t="s">
        <v>51</v>
      </c>
      <c r="E42" s="1" t="s">
        <v>0</v>
      </c>
      <c r="F42" s="1" t="str">
        <f>"§3 ust. 5 "&amp;prawo!B6</f>
        <v>§3 ust. 5 rozporządzenia Ministra Zdrowia z dnia 5 października 2017 r. w sprawie szczegółowego sposobu postępowania z odpadami medycznymi (Dz.U. z 2017 r. poz. 1975);</v>
      </c>
      <c r="G42" s="1" t="s">
        <v>15</v>
      </c>
      <c r="H42" s="6" t="s">
        <v>0</v>
      </c>
      <c r="I42" s="6" t="s">
        <v>0</v>
      </c>
      <c r="J42" s="1" t="s">
        <v>0</v>
      </c>
      <c r="K42" s="20">
        <f t="shared" si="1"/>
        <v>0</v>
      </c>
      <c r="P42" s="21" t="s">
        <v>144</v>
      </c>
      <c r="Q42" s="21" t="s">
        <v>145</v>
      </c>
      <c r="R42" s="21" t="s">
        <v>146</v>
      </c>
      <c r="V42" s="21" t="s">
        <v>147</v>
      </c>
      <c r="W42" s="21" t="s">
        <v>148</v>
      </c>
      <c r="X42" s="21" t="s">
        <v>149</v>
      </c>
    </row>
    <row r="43" spans="1:24" ht="90.75" thickTop="1" thickBot="1">
      <c r="A43" s="43"/>
      <c r="B43" s="1" t="s">
        <v>56</v>
      </c>
      <c r="C43" s="24">
        <v>6</v>
      </c>
      <c r="D43" s="1" t="s">
        <v>51</v>
      </c>
      <c r="E43" s="1" t="s">
        <v>0</v>
      </c>
      <c r="F43" s="1" t="str">
        <f>"§3 ust. 6 "&amp;prawo!B6</f>
        <v>§3 ust. 6 rozporządzenia Ministra Zdrowia z dnia 5 października 2017 r. w sprawie szczegółowego sposobu postępowania z odpadami medycznymi (Dz.U. z 2017 r. poz. 1975);</v>
      </c>
      <c r="G43" s="1" t="s">
        <v>15</v>
      </c>
      <c r="H43" s="6" t="s">
        <v>0</v>
      </c>
      <c r="I43" s="6" t="s">
        <v>0</v>
      </c>
      <c r="J43" s="1" t="s">
        <v>0</v>
      </c>
      <c r="K43" s="20">
        <f t="shared" si="1"/>
        <v>0</v>
      </c>
      <c r="P43" s="21" t="s">
        <v>144</v>
      </c>
      <c r="Q43" s="21" t="s">
        <v>145</v>
      </c>
      <c r="R43" s="21" t="s">
        <v>146</v>
      </c>
      <c r="V43" s="21" t="s">
        <v>147</v>
      </c>
      <c r="W43" s="21" t="s">
        <v>148</v>
      </c>
      <c r="X43" s="21" t="s">
        <v>149</v>
      </c>
    </row>
    <row r="44" spans="1:24" ht="90.75" thickTop="1" thickBot="1">
      <c r="A44" s="43"/>
      <c r="B44" s="1" t="s">
        <v>57</v>
      </c>
      <c r="C44" s="24">
        <v>7</v>
      </c>
      <c r="D44" s="1" t="s">
        <v>51</v>
      </c>
      <c r="E44" s="1" t="s">
        <v>0</v>
      </c>
      <c r="F44" s="1" t="str">
        <f>"§3 ust. 7 "&amp;prawo!B6</f>
        <v>§3 ust. 7 rozporządzenia Ministra Zdrowia z dnia 5 października 2017 r. w sprawie szczegółowego sposobu postępowania z odpadami medycznymi (Dz.U. z 2017 r. poz. 1975);</v>
      </c>
      <c r="G44" s="1" t="s">
        <v>15</v>
      </c>
      <c r="H44" s="6" t="s">
        <v>0</v>
      </c>
      <c r="I44" s="6" t="s">
        <v>0</v>
      </c>
      <c r="J44" s="1" t="s">
        <v>0</v>
      </c>
      <c r="K44" s="20">
        <f t="shared" si="1"/>
        <v>0</v>
      </c>
      <c r="P44" s="21" t="s">
        <v>144</v>
      </c>
      <c r="Q44" s="21" t="s">
        <v>145</v>
      </c>
      <c r="R44" s="21" t="s">
        <v>146</v>
      </c>
      <c r="V44" s="21" t="s">
        <v>147</v>
      </c>
      <c r="W44" s="21" t="s">
        <v>148</v>
      </c>
      <c r="X44" s="21" t="s">
        <v>149</v>
      </c>
    </row>
    <row r="45" spans="1:24" ht="90.75" thickTop="1" thickBot="1">
      <c r="A45" s="44"/>
      <c r="B45" s="2" t="s">
        <v>58</v>
      </c>
      <c r="C45" s="26">
        <v>8</v>
      </c>
      <c r="D45" s="2" t="s">
        <v>51</v>
      </c>
      <c r="E45" s="2" t="s">
        <v>0</v>
      </c>
      <c r="F45" s="2" t="str">
        <f>"§4 "&amp;prawo!B6</f>
        <v>§4 rozporządzenia Ministra Zdrowia z dnia 5 października 2017 r. w sprawie szczegółowego sposobu postępowania z odpadami medycznymi (Dz.U. z 2017 r. poz. 1975);</v>
      </c>
      <c r="G45" s="2" t="s">
        <v>15</v>
      </c>
      <c r="H45" s="6" t="s">
        <v>0</v>
      </c>
      <c r="I45" s="6" t="s">
        <v>0</v>
      </c>
      <c r="J45" s="2" t="s">
        <v>0</v>
      </c>
      <c r="K45" s="20">
        <f t="shared" si="1"/>
        <v>0</v>
      </c>
      <c r="P45" s="21" t="s">
        <v>144</v>
      </c>
      <c r="Q45" s="21" t="s">
        <v>145</v>
      </c>
      <c r="R45" s="21" t="s">
        <v>146</v>
      </c>
      <c r="V45" s="21" t="s">
        <v>147</v>
      </c>
      <c r="W45" s="21" t="s">
        <v>148</v>
      </c>
      <c r="X45" s="21" t="s">
        <v>149</v>
      </c>
    </row>
    <row r="46" spans="1:24" ht="13.5" thickTop="1"/>
    <row r="47" spans="1:24">
      <c r="A47" s="33" t="s">
        <v>59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24" ht="51.75" thickBot="1">
      <c r="A48" s="35" t="s">
        <v>2</v>
      </c>
      <c r="B48" s="37" t="s">
        <v>3</v>
      </c>
      <c r="C48" s="38"/>
      <c r="D48" s="11" t="s">
        <v>46</v>
      </c>
      <c r="E48" s="11" t="s">
        <v>47</v>
      </c>
      <c r="F48" s="11" t="s">
        <v>6</v>
      </c>
      <c r="G48" s="11" t="s">
        <v>7</v>
      </c>
      <c r="H48" s="11" t="s">
        <v>48</v>
      </c>
      <c r="I48" s="11" t="s">
        <v>9</v>
      </c>
      <c r="J48" s="11" t="s">
        <v>10</v>
      </c>
      <c r="K48" s="12" t="s">
        <v>11</v>
      </c>
    </row>
    <row r="49" spans="1:24" ht="14.25" thickTop="1" thickBot="1">
      <c r="A49" s="36"/>
      <c r="B49" s="39"/>
      <c r="C49" s="40"/>
      <c r="D49" s="13">
        <v>1</v>
      </c>
      <c r="E49" s="13">
        <v>2</v>
      </c>
      <c r="F49" s="13">
        <v>3</v>
      </c>
      <c r="G49" s="13">
        <v>4</v>
      </c>
      <c r="H49" s="13">
        <v>5</v>
      </c>
      <c r="I49" s="13">
        <v>6</v>
      </c>
      <c r="J49" s="13">
        <v>7</v>
      </c>
      <c r="K49" s="14">
        <v>8</v>
      </c>
    </row>
    <row r="50" spans="1:24" ht="90.75" thickTop="1" thickBot="1">
      <c r="A50" s="18" t="s">
        <v>60</v>
      </c>
      <c r="B50" s="6" t="s">
        <v>61</v>
      </c>
      <c r="C50" s="19">
        <v>1</v>
      </c>
      <c r="D50" s="6" t="s">
        <v>51</v>
      </c>
      <c r="E50" s="6" t="s">
        <v>0</v>
      </c>
      <c r="F50" s="6" t="str">
        <f>"§5 ust 1  "&amp;prawo!B6</f>
        <v>§5 ust 1  rozporządzenia Ministra Zdrowia z dnia 5 października 2017 r. w sprawie szczegółowego sposobu postępowania z odpadami medycznymi (Dz.U. z 2017 r. poz. 1975);</v>
      </c>
      <c r="G50" s="6" t="s">
        <v>62</v>
      </c>
      <c r="H50" s="6" t="s">
        <v>0</v>
      </c>
      <c r="I50" s="6" t="s">
        <v>0</v>
      </c>
      <c r="J50" s="6" t="s">
        <v>0</v>
      </c>
      <c r="K50" s="20">
        <f>IF(I50=P50,V50,IF(I50=Q50,W50,IF(I50=R50,X50,IF(I50=S50,Y50,IF(I50=" "," ",)))))</f>
        <v>0</v>
      </c>
      <c r="P50" s="21" t="s">
        <v>144</v>
      </c>
      <c r="Q50" s="21" t="s">
        <v>145</v>
      </c>
      <c r="R50" s="21" t="s">
        <v>146</v>
      </c>
      <c r="V50" s="21" t="s">
        <v>147</v>
      </c>
      <c r="W50" s="21" t="s">
        <v>148</v>
      </c>
      <c r="X50" s="21" t="s">
        <v>149</v>
      </c>
    </row>
    <row r="51" spans="1:24" ht="90.75" thickTop="1" thickBot="1">
      <c r="A51" s="25" t="s">
        <v>63</v>
      </c>
      <c r="B51" s="2" t="s">
        <v>64</v>
      </c>
      <c r="C51" s="26">
        <v>2</v>
      </c>
      <c r="D51" s="2" t="s">
        <v>51</v>
      </c>
      <c r="E51" s="2" t="s">
        <v>0</v>
      </c>
      <c r="F51" s="2" t="str">
        <f>"§6 ust. 4  "&amp;prawo!B6</f>
        <v>§6 ust. 4  rozporządzenia Ministra Zdrowia z dnia 5 października 2017 r. w sprawie szczegółowego sposobu postępowania z odpadami medycznymi (Dz.U. z 2017 r. poz. 1975);</v>
      </c>
      <c r="G51" s="2" t="s">
        <v>62</v>
      </c>
      <c r="H51" s="6" t="s">
        <v>0</v>
      </c>
      <c r="I51" s="6" t="s">
        <v>0</v>
      </c>
      <c r="J51" s="2" t="s">
        <v>0</v>
      </c>
      <c r="K51" s="20">
        <f>IF(I51=P51,V51,IF(I51=Q51,W51,IF(I51=R51,X51,IF(I51=S51,Y51,IF(I51=" "," ",)))))</f>
        <v>0</v>
      </c>
      <c r="P51" s="21" t="s">
        <v>144</v>
      </c>
      <c r="Q51" s="21" t="s">
        <v>145</v>
      </c>
      <c r="R51" s="21" t="s">
        <v>146</v>
      </c>
      <c r="V51" s="21" t="s">
        <v>147</v>
      </c>
      <c r="W51" s="21" t="s">
        <v>148</v>
      </c>
      <c r="X51" s="21" t="s">
        <v>149</v>
      </c>
    </row>
    <row r="52" spans="1:24" ht="13.5" thickTop="1">
      <c r="A52" s="29" t="s">
        <v>65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4" spans="1:24">
      <c r="A54" s="33" t="s">
        <v>66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24" ht="51.75" thickBot="1">
      <c r="A55" s="35" t="s">
        <v>2</v>
      </c>
      <c r="B55" s="37" t="s">
        <v>3</v>
      </c>
      <c r="C55" s="38"/>
      <c r="D55" s="11" t="s">
        <v>46</v>
      </c>
      <c r="E55" s="11" t="s">
        <v>47</v>
      </c>
      <c r="F55" s="11" t="s">
        <v>6</v>
      </c>
      <c r="G55" s="11" t="s">
        <v>7</v>
      </c>
      <c r="H55" s="11" t="s">
        <v>48</v>
      </c>
      <c r="I55" s="11" t="s">
        <v>9</v>
      </c>
      <c r="J55" s="11" t="s">
        <v>10</v>
      </c>
      <c r="K55" s="12" t="s">
        <v>11</v>
      </c>
    </row>
    <row r="56" spans="1:24" ht="14.25" thickTop="1" thickBot="1">
      <c r="A56" s="36"/>
      <c r="B56" s="39"/>
      <c r="C56" s="40"/>
      <c r="D56" s="13">
        <v>1</v>
      </c>
      <c r="E56" s="13">
        <v>2</v>
      </c>
      <c r="F56" s="13">
        <v>3</v>
      </c>
      <c r="G56" s="13">
        <v>4</v>
      </c>
      <c r="H56" s="13">
        <v>5</v>
      </c>
      <c r="I56" s="13">
        <v>6</v>
      </c>
      <c r="J56" s="13">
        <v>7</v>
      </c>
      <c r="K56" s="14">
        <v>8</v>
      </c>
    </row>
    <row r="57" spans="1:24" ht="90.75" thickTop="1" thickBot="1">
      <c r="A57" s="42" t="s">
        <v>67</v>
      </c>
      <c r="B57" s="6" t="s">
        <v>68</v>
      </c>
      <c r="C57" s="19">
        <v>1</v>
      </c>
      <c r="D57" s="6" t="s">
        <v>51</v>
      </c>
      <c r="E57" s="6" t="s">
        <v>0</v>
      </c>
      <c r="F57" s="6" t="str">
        <f>"§5 ust. 2 pkt 1  "&amp;prawo!B6</f>
        <v>§5 ust. 2 pkt 1  rozporządzenia Ministra Zdrowia z dnia 5 października 2017 r. w sprawie szczegółowego sposobu postępowania z odpadami medycznymi (Dz.U. z 2017 r. poz. 1975);</v>
      </c>
      <c r="G57" s="6" t="s">
        <v>62</v>
      </c>
      <c r="H57" s="6" t="s">
        <v>0</v>
      </c>
      <c r="I57" s="6" t="s">
        <v>0</v>
      </c>
      <c r="J57" s="6" t="s">
        <v>0</v>
      </c>
      <c r="K57" s="20">
        <f t="shared" ref="K57:K64" si="2">IF(I57=P57,V57,IF(I57=Q57,W57,IF(I57=R57,X57,IF(I57=S57,Y57,IF(I57=" "," ",)))))</f>
        <v>0</v>
      </c>
      <c r="P57" s="21" t="s">
        <v>144</v>
      </c>
      <c r="Q57" s="21" t="s">
        <v>145</v>
      </c>
      <c r="R57" s="21" t="s">
        <v>146</v>
      </c>
      <c r="V57" s="21" t="s">
        <v>147</v>
      </c>
      <c r="W57" s="21" t="s">
        <v>148</v>
      </c>
      <c r="X57" s="21" t="s">
        <v>149</v>
      </c>
    </row>
    <row r="58" spans="1:24" ht="90.75" thickTop="1" thickBot="1">
      <c r="A58" s="43"/>
      <c r="B58" s="1" t="s">
        <v>69</v>
      </c>
      <c r="C58" s="24">
        <v>2</v>
      </c>
      <c r="D58" s="1" t="s">
        <v>51</v>
      </c>
      <c r="E58" s="1" t="s">
        <v>0</v>
      </c>
      <c r="F58" s="1" t="str">
        <f>"§5 ust. 2 pkt 2  "&amp;prawo!B6</f>
        <v>§5 ust. 2 pkt 2  rozporządzenia Ministra Zdrowia z dnia 5 października 2017 r. w sprawie szczegółowego sposobu postępowania z odpadami medycznymi (Dz.U. z 2017 r. poz. 1975);</v>
      </c>
      <c r="G58" s="1" t="s">
        <v>62</v>
      </c>
      <c r="H58" s="6" t="s">
        <v>0</v>
      </c>
      <c r="I58" s="6" t="s">
        <v>0</v>
      </c>
      <c r="J58" s="1" t="s">
        <v>0</v>
      </c>
      <c r="K58" s="20">
        <f t="shared" si="2"/>
        <v>0</v>
      </c>
      <c r="P58" s="21" t="s">
        <v>144</v>
      </c>
      <c r="Q58" s="21" t="s">
        <v>145</v>
      </c>
      <c r="R58" s="21" t="s">
        <v>146</v>
      </c>
      <c r="V58" s="21" t="s">
        <v>147</v>
      </c>
      <c r="W58" s="21" t="s">
        <v>148</v>
      </c>
      <c r="X58" s="21" t="s">
        <v>149</v>
      </c>
    </row>
    <row r="59" spans="1:24" ht="90.75" thickTop="1" thickBot="1">
      <c r="A59" s="43"/>
      <c r="B59" s="1" t="s">
        <v>70</v>
      </c>
      <c r="C59" s="24">
        <v>3</v>
      </c>
      <c r="D59" s="1" t="s">
        <v>51</v>
      </c>
      <c r="E59" s="1" t="s">
        <v>0</v>
      </c>
      <c r="F59" s="1" t="str">
        <f>"§5 ust. 2 pkt 3  "&amp;prawo!B6</f>
        <v>§5 ust. 2 pkt 3  rozporządzenia Ministra Zdrowia z dnia 5 października 2017 r. w sprawie szczegółowego sposobu postępowania z odpadami medycznymi (Dz.U. z 2017 r. poz. 1975);</v>
      </c>
      <c r="G59" s="1" t="s">
        <v>62</v>
      </c>
      <c r="H59" s="6" t="s">
        <v>0</v>
      </c>
      <c r="I59" s="6" t="s">
        <v>0</v>
      </c>
      <c r="J59" s="1" t="s">
        <v>0</v>
      </c>
      <c r="K59" s="20">
        <f t="shared" si="2"/>
        <v>0</v>
      </c>
      <c r="P59" s="21" t="s">
        <v>144</v>
      </c>
      <c r="Q59" s="21" t="s">
        <v>145</v>
      </c>
      <c r="R59" s="21" t="s">
        <v>146</v>
      </c>
      <c r="V59" s="21" t="s">
        <v>147</v>
      </c>
      <c r="W59" s="21" t="s">
        <v>148</v>
      </c>
      <c r="X59" s="21" t="s">
        <v>149</v>
      </c>
    </row>
    <row r="60" spans="1:24" ht="90.75" thickTop="1" thickBot="1">
      <c r="A60" s="43"/>
      <c r="B60" s="1" t="s">
        <v>71</v>
      </c>
      <c r="C60" s="24">
        <v>4</v>
      </c>
      <c r="D60" s="1" t="s">
        <v>51</v>
      </c>
      <c r="E60" s="1" t="s">
        <v>0</v>
      </c>
      <c r="F60" s="1" t="str">
        <f>"§5 ust. 2 pkt 4  "&amp;prawo!B6</f>
        <v>§5 ust. 2 pkt 4  rozporządzenia Ministra Zdrowia z dnia 5 października 2017 r. w sprawie szczegółowego sposobu postępowania z odpadami medycznymi (Dz.U. z 2017 r. poz. 1975);</v>
      </c>
      <c r="G60" s="1" t="s">
        <v>62</v>
      </c>
      <c r="H60" s="6" t="s">
        <v>0</v>
      </c>
      <c r="I60" s="6" t="s">
        <v>0</v>
      </c>
      <c r="J60" s="1" t="s">
        <v>0</v>
      </c>
      <c r="K60" s="20">
        <f t="shared" si="2"/>
        <v>0</v>
      </c>
      <c r="P60" s="21" t="s">
        <v>144</v>
      </c>
      <c r="Q60" s="21" t="s">
        <v>145</v>
      </c>
      <c r="R60" s="21" t="s">
        <v>146</v>
      </c>
      <c r="V60" s="21" t="s">
        <v>147</v>
      </c>
      <c r="W60" s="21" t="s">
        <v>148</v>
      </c>
      <c r="X60" s="21" t="s">
        <v>149</v>
      </c>
    </row>
    <row r="61" spans="1:24" ht="90.75" thickTop="1" thickBot="1">
      <c r="A61" s="43"/>
      <c r="B61" s="1" t="s">
        <v>72</v>
      </c>
      <c r="C61" s="24">
        <v>5</v>
      </c>
      <c r="D61" s="1" t="s">
        <v>51</v>
      </c>
      <c r="E61" s="1" t="s">
        <v>0</v>
      </c>
      <c r="F61" s="1" t="str">
        <f>"§5 ust. 2 pkt 5  "&amp;prawo!B6</f>
        <v>§5 ust. 2 pkt 5  rozporządzenia Ministra Zdrowia z dnia 5 października 2017 r. w sprawie szczegółowego sposobu postępowania z odpadami medycznymi (Dz.U. z 2017 r. poz. 1975);</v>
      </c>
      <c r="G61" s="1" t="s">
        <v>62</v>
      </c>
      <c r="H61" s="6" t="s">
        <v>0</v>
      </c>
      <c r="I61" s="6" t="s">
        <v>0</v>
      </c>
      <c r="J61" s="1" t="s">
        <v>0</v>
      </c>
      <c r="K61" s="20">
        <f t="shared" si="2"/>
        <v>0</v>
      </c>
      <c r="P61" s="21" t="s">
        <v>144</v>
      </c>
      <c r="Q61" s="21" t="s">
        <v>145</v>
      </c>
      <c r="R61" s="21" t="s">
        <v>146</v>
      </c>
      <c r="V61" s="21" t="s">
        <v>147</v>
      </c>
      <c r="W61" s="21" t="s">
        <v>148</v>
      </c>
      <c r="X61" s="21" t="s">
        <v>149</v>
      </c>
    </row>
    <row r="62" spans="1:24" ht="90.75" thickTop="1" thickBot="1">
      <c r="A62" s="43"/>
      <c r="B62" s="1" t="s">
        <v>73</v>
      </c>
      <c r="C62" s="24">
        <v>6</v>
      </c>
      <c r="D62" s="1" t="s">
        <v>51</v>
      </c>
      <c r="E62" s="1" t="s">
        <v>0</v>
      </c>
      <c r="F62" s="1" t="str">
        <f>"§5 ust. 2 pkt 6  "&amp;prawo!B6</f>
        <v>§5 ust. 2 pkt 6  rozporządzenia Ministra Zdrowia z dnia 5 października 2017 r. w sprawie szczegółowego sposobu postępowania z odpadami medycznymi (Dz.U. z 2017 r. poz. 1975);</v>
      </c>
      <c r="G62" s="1" t="s">
        <v>62</v>
      </c>
      <c r="H62" s="6" t="s">
        <v>0</v>
      </c>
      <c r="I62" s="6" t="s">
        <v>0</v>
      </c>
      <c r="J62" s="1" t="s">
        <v>0</v>
      </c>
      <c r="K62" s="20">
        <f t="shared" si="2"/>
        <v>0</v>
      </c>
      <c r="P62" s="21" t="s">
        <v>144</v>
      </c>
      <c r="Q62" s="21" t="s">
        <v>145</v>
      </c>
      <c r="R62" s="21" t="s">
        <v>146</v>
      </c>
      <c r="V62" s="21" t="s">
        <v>147</v>
      </c>
      <c r="W62" s="21" t="s">
        <v>148</v>
      </c>
      <c r="X62" s="21" t="s">
        <v>149</v>
      </c>
    </row>
    <row r="63" spans="1:24" ht="90.75" thickTop="1" thickBot="1">
      <c r="A63" s="43"/>
      <c r="B63" s="1" t="s">
        <v>74</v>
      </c>
      <c r="C63" s="24">
        <v>7</v>
      </c>
      <c r="D63" s="1" t="s">
        <v>51</v>
      </c>
      <c r="E63" s="1" t="s">
        <v>0</v>
      </c>
      <c r="F63" s="1" t="str">
        <f>"§5 ust. 2 pkt 7  "&amp;prawo!B6</f>
        <v>§5 ust. 2 pkt 7  rozporządzenia Ministra Zdrowia z dnia 5 października 2017 r. w sprawie szczegółowego sposobu postępowania z odpadami medycznymi (Dz.U. z 2017 r. poz. 1975);</v>
      </c>
      <c r="G63" s="1" t="s">
        <v>62</v>
      </c>
      <c r="H63" s="6" t="s">
        <v>0</v>
      </c>
      <c r="I63" s="6" t="s">
        <v>0</v>
      </c>
      <c r="J63" s="1" t="s">
        <v>0</v>
      </c>
      <c r="K63" s="20">
        <f t="shared" si="2"/>
        <v>0</v>
      </c>
      <c r="P63" s="21" t="s">
        <v>144</v>
      </c>
      <c r="Q63" s="21" t="s">
        <v>145</v>
      </c>
      <c r="R63" s="21" t="s">
        <v>146</v>
      </c>
      <c r="V63" s="21" t="s">
        <v>147</v>
      </c>
      <c r="W63" s="21" t="s">
        <v>148</v>
      </c>
      <c r="X63" s="21" t="s">
        <v>149</v>
      </c>
    </row>
    <row r="64" spans="1:24" ht="90.75" thickTop="1" thickBot="1">
      <c r="A64" s="44"/>
      <c r="B64" s="2" t="s">
        <v>75</v>
      </c>
      <c r="C64" s="26">
        <v>8</v>
      </c>
      <c r="D64" s="2" t="s">
        <v>51</v>
      </c>
      <c r="E64" s="2" t="s">
        <v>0</v>
      </c>
      <c r="F64" s="2" t="str">
        <f>"§5 ust. 5  "&amp;prawo!B6</f>
        <v>§5 ust. 5  rozporządzenia Ministra Zdrowia z dnia 5 października 2017 r. w sprawie szczegółowego sposobu postępowania z odpadami medycznymi (Dz.U. z 2017 r. poz. 1975);</v>
      </c>
      <c r="G64" s="2" t="s">
        <v>62</v>
      </c>
      <c r="H64" s="6" t="s">
        <v>0</v>
      </c>
      <c r="I64" s="6" t="s">
        <v>0</v>
      </c>
      <c r="J64" s="2" t="s">
        <v>0</v>
      </c>
      <c r="K64" s="20">
        <f t="shared" si="2"/>
        <v>0</v>
      </c>
      <c r="P64" s="21" t="s">
        <v>144</v>
      </c>
      <c r="Q64" s="21" t="s">
        <v>145</v>
      </c>
      <c r="R64" s="21" t="s">
        <v>146</v>
      </c>
      <c r="V64" s="21" t="s">
        <v>147</v>
      </c>
      <c r="W64" s="21" t="s">
        <v>148</v>
      </c>
      <c r="X64" s="21" t="s">
        <v>149</v>
      </c>
    </row>
    <row r="65" spans="1:24" ht="13.5" thickTop="1">
      <c r="A65" s="29" t="s">
        <v>76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7" spans="1:24">
      <c r="A67" s="33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24" ht="51.75" thickBot="1">
      <c r="A68" s="35" t="s">
        <v>2</v>
      </c>
      <c r="B68" s="37" t="s">
        <v>3</v>
      </c>
      <c r="C68" s="38"/>
      <c r="D68" s="11" t="s">
        <v>46</v>
      </c>
      <c r="E68" s="11" t="s">
        <v>47</v>
      </c>
      <c r="F68" s="11" t="s">
        <v>6</v>
      </c>
      <c r="G68" s="11" t="s">
        <v>7</v>
      </c>
      <c r="H68" s="11" t="s">
        <v>48</v>
      </c>
      <c r="I68" s="11" t="s">
        <v>9</v>
      </c>
      <c r="J68" s="11" t="s">
        <v>10</v>
      </c>
      <c r="K68" s="12" t="s">
        <v>11</v>
      </c>
    </row>
    <row r="69" spans="1:24" ht="14.25" thickTop="1" thickBot="1">
      <c r="A69" s="36"/>
      <c r="B69" s="39"/>
      <c r="C69" s="40"/>
      <c r="D69" s="13">
        <v>1</v>
      </c>
      <c r="E69" s="13">
        <v>2</v>
      </c>
      <c r="F69" s="13">
        <v>3</v>
      </c>
      <c r="G69" s="13">
        <v>4</v>
      </c>
      <c r="H69" s="13">
        <v>5</v>
      </c>
      <c r="I69" s="13">
        <v>6</v>
      </c>
      <c r="J69" s="13">
        <v>7</v>
      </c>
      <c r="K69" s="14">
        <v>8</v>
      </c>
    </row>
    <row r="70" spans="1:24" ht="90.75" thickTop="1" thickBot="1">
      <c r="A70" s="42" t="s">
        <v>78</v>
      </c>
      <c r="B70" s="6" t="s">
        <v>79</v>
      </c>
      <c r="C70" s="19">
        <v>1</v>
      </c>
      <c r="D70" s="6" t="s">
        <v>51</v>
      </c>
      <c r="E70" s="6" t="s">
        <v>0</v>
      </c>
      <c r="F70" s="6" t="str">
        <f>"§5 ust. 3 pkt 1  "&amp;prawo!B6</f>
        <v>§5 ust. 3 pkt 1  rozporządzenia Ministra Zdrowia z dnia 5 października 2017 r. w sprawie szczegółowego sposobu postępowania z odpadami medycznymi (Dz.U. z 2017 r. poz. 1975);</v>
      </c>
      <c r="G70" s="6" t="s">
        <v>62</v>
      </c>
      <c r="H70" s="6" t="s">
        <v>0</v>
      </c>
      <c r="I70" s="6" t="s">
        <v>0</v>
      </c>
      <c r="J70" s="6" t="s">
        <v>0</v>
      </c>
      <c r="K70" s="20">
        <f t="shared" ref="K70:K79" si="3">IF(I70=P70,V70,IF(I70=Q70,W70,IF(I70=R70,X70,IF(I70=S70,Y70,IF(I70=" "," ",)))))</f>
        <v>0</v>
      </c>
      <c r="P70" s="21" t="s">
        <v>144</v>
      </c>
      <c r="Q70" s="21" t="s">
        <v>145</v>
      </c>
      <c r="R70" s="21" t="s">
        <v>146</v>
      </c>
      <c r="V70" s="21" t="s">
        <v>147</v>
      </c>
      <c r="W70" s="21" t="s">
        <v>148</v>
      </c>
      <c r="X70" s="21" t="s">
        <v>149</v>
      </c>
    </row>
    <row r="71" spans="1:24" ht="90.75" thickTop="1" thickBot="1">
      <c r="A71" s="43"/>
      <c r="B71" s="1" t="s">
        <v>80</v>
      </c>
      <c r="C71" s="24">
        <v>2</v>
      </c>
      <c r="D71" s="1" t="s">
        <v>51</v>
      </c>
      <c r="E71" s="1" t="s">
        <v>0</v>
      </c>
      <c r="F71" s="1" t="str">
        <f>"§5 ust. 3 pkt 2  "&amp;prawo!B6</f>
        <v>§5 ust. 3 pkt 2  rozporządzenia Ministra Zdrowia z dnia 5 października 2017 r. w sprawie szczegółowego sposobu postępowania z odpadami medycznymi (Dz.U. z 2017 r. poz. 1975);</v>
      </c>
      <c r="G71" s="1" t="s">
        <v>62</v>
      </c>
      <c r="H71" s="6" t="s">
        <v>0</v>
      </c>
      <c r="I71" s="6" t="s">
        <v>0</v>
      </c>
      <c r="J71" s="1" t="s">
        <v>0</v>
      </c>
      <c r="K71" s="20">
        <f t="shared" si="3"/>
        <v>0</v>
      </c>
      <c r="P71" s="21" t="s">
        <v>144</v>
      </c>
      <c r="Q71" s="21" t="s">
        <v>145</v>
      </c>
      <c r="R71" s="21" t="s">
        <v>146</v>
      </c>
      <c r="V71" s="21" t="s">
        <v>147</v>
      </c>
      <c r="W71" s="21" t="s">
        <v>148</v>
      </c>
      <c r="X71" s="21" t="s">
        <v>149</v>
      </c>
    </row>
    <row r="72" spans="1:24" ht="90.75" thickTop="1" thickBot="1">
      <c r="A72" s="43"/>
      <c r="B72" s="1" t="s">
        <v>81</v>
      </c>
      <c r="C72" s="24">
        <v>3</v>
      </c>
      <c r="D72" s="1" t="s">
        <v>51</v>
      </c>
      <c r="E72" s="1" t="s">
        <v>0</v>
      </c>
      <c r="F72" s="1" t="str">
        <f>"§5 ust. 3 pkt 3  "&amp;prawo!B6</f>
        <v>§5 ust. 3 pkt 3  rozporządzenia Ministra Zdrowia z dnia 5 października 2017 r. w sprawie szczegółowego sposobu postępowania z odpadami medycznymi (Dz.U. z 2017 r. poz. 1975);</v>
      </c>
      <c r="G72" s="1" t="s">
        <v>62</v>
      </c>
      <c r="H72" s="6" t="s">
        <v>0</v>
      </c>
      <c r="I72" s="6" t="s">
        <v>0</v>
      </c>
      <c r="J72" s="1" t="s">
        <v>0</v>
      </c>
      <c r="K72" s="20">
        <f t="shared" si="3"/>
        <v>0</v>
      </c>
      <c r="P72" s="21" t="s">
        <v>144</v>
      </c>
      <c r="Q72" s="21" t="s">
        <v>145</v>
      </c>
      <c r="R72" s="21" t="s">
        <v>146</v>
      </c>
      <c r="V72" s="21" t="s">
        <v>147</v>
      </c>
      <c r="W72" s="21" t="s">
        <v>148</v>
      </c>
      <c r="X72" s="21" t="s">
        <v>149</v>
      </c>
    </row>
    <row r="73" spans="1:24" ht="90.75" thickTop="1" thickBot="1">
      <c r="A73" s="43"/>
      <c r="B73" s="1" t="s">
        <v>82</v>
      </c>
      <c r="C73" s="24">
        <v>4</v>
      </c>
      <c r="D73" s="1" t="s">
        <v>51</v>
      </c>
      <c r="E73" s="1" t="s">
        <v>0</v>
      </c>
      <c r="F73" s="1" t="str">
        <f>"§5 ust. 3 pkt 4  "&amp;prawo!B6</f>
        <v>§5 ust. 3 pkt 4  rozporządzenia Ministra Zdrowia z dnia 5 października 2017 r. w sprawie szczegółowego sposobu postępowania z odpadami medycznymi (Dz.U. z 2017 r. poz. 1975);</v>
      </c>
      <c r="G73" s="1" t="s">
        <v>62</v>
      </c>
      <c r="H73" s="6" t="s">
        <v>0</v>
      </c>
      <c r="I73" s="6" t="s">
        <v>0</v>
      </c>
      <c r="J73" s="1" t="s">
        <v>0</v>
      </c>
      <c r="K73" s="20">
        <f t="shared" si="3"/>
        <v>0</v>
      </c>
      <c r="P73" s="21" t="s">
        <v>144</v>
      </c>
      <c r="Q73" s="21" t="s">
        <v>145</v>
      </c>
      <c r="R73" s="21" t="s">
        <v>146</v>
      </c>
      <c r="V73" s="21" t="s">
        <v>147</v>
      </c>
      <c r="W73" s="21" t="s">
        <v>148</v>
      </c>
      <c r="X73" s="21" t="s">
        <v>149</v>
      </c>
    </row>
    <row r="74" spans="1:24" ht="90.75" thickTop="1" thickBot="1">
      <c r="A74" s="43"/>
      <c r="B74" s="1" t="s">
        <v>83</v>
      </c>
      <c r="C74" s="24">
        <v>5</v>
      </c>
      <c r="D74" s="1" t="s">
        <v>51</v>
      </c>
      <c r="E74" s="1" t="s">
        <v>0</v>
      </c>
      <c r="F74" s="1" t="str">
        <f>"§5 ust. 3 pkt 5  "&amp;prawo!B6</f>
        <v>§5 ust. 3 pkt 5  rozporządzenia Ministra Zdrowia z dnia 5 października 2017 r. w sprawie szczegółowego sposobu postępowania z odpadami medycznymi (Dz.U. z 2017 r. poz. 1975);</v>
      </c>
      <c r="G74" s="1" t="s">
        <v>62</v>
      </c>
      <c r="H74" s="6" t="s">
        <v>0</v>
      </c>
      <c r="I74" s="6" t="s">
        <v>0</v>
      </c>
      <c r="J74" s="1" t="s">
        <v>0</v>
      </c>
      <c r="K74" s="20">
        <f t="shared" si="3"/>
        <v>0</v>
      </c>
      <c r="P74" s="21" t="s">
        <v>144</v>
      </c>
      <c r="Q74" s="21" t="s">
        <v>145</v>
      </c>
      <c r="R74" s="21" t="s">
        <v>146</v>
      </c>
      <c r="V74" s="21" t="s">
        <v>147</v>
      </c>
      <c r="W74" s="21" t="s">
        <v>148</v>
      </c>
      <c r="X74" s="21" t="s">
        <v>149</v>
      </c>
    </row>
    <row r="75" spans="1:24" ht="90.75" thickTop="1" thickBot="1">
      <c r="A75" s="43"/>
      <c r="B75" s="1" t="s">
        <v>84</v>
      </c>
      <c r="C75" s="24">
        <v>6</v>
      </c>
      <c r="D75" s="1" t="s">
        <v>51</v>
      </c>
      <c r="E75" s="1" t="s">
        <v>0</v>
      </c>
      <c r="F75" s="1" t="str">
        <f>"§5 ust. 3 pkt 6  "&amp;prawo!B6</f>
        <v>§5 ust. 3 pkt 6  rozporządzenia Ministra Zdrowia z dnia 5 października 2017 r. w sprawie szczegółowego sposobu postępowania z odpadami medycznymi (Dz.U. z 2017 r. poz. 1975);</v>
      </c>
      <c r="G75" s="1" t="s">
        <v>62</v>
      </c>
      <c r="H75" s="6" t="s">
        <v>0</v>
      </c>
      <c r="I75" s="6" t="s">
        <v>0</v>
      </c>
      <c r="J75" s="1" t="s">
        <v>0</v>
      </c>
      <c r="K75" s="20">
        <f t="shared" si="3"/>
        <v>0</v>
      </c>
      <c r="P75" s="21" t="s">
        <v>144</v>
      </c>
      <c r="Q75" s="21" t="s">
        <v>145</v>
      </c>
      <c r="R75" s="21" t="s">
        <v>146</v>
      </c>
      <c r="V75" s="21" t="s">
        <v>147</v>
      </c>
      <c r="W75" s="21" t="s">
        <v>148</v>
      </c>
      <c r="X75" s="21" t="s">
        <v>149</v>
      </c>
    </row>
    <row r="76" spans="1:24" ht="90.75" thickTop="1" thickBot="1">
      <c r="A76" s="43"/>
      <c r="B76" s="1" t="s">
        <v>85</v>
      </c>
      <c r="C76" s="24">
        <v>7</v>
      </c>
      <c r="D76" s="1" t="s">
        <v>51</v>
      </c>
      <c r="E76" s="1" t="s">
        <v>0</v>
      </c>
      <c r="F76" s="1" t="str">
        <f>"§5 ust. 3 pkt 7  "&amp;prawo!B6</f>
        <v>§5 ust. 3 pkt 7  rozporządzenia Ministra Zdrowia z dnia 5 października 2017 r. w sprawie szczegółowego sposobu postępowania z odpadami medycznymi (Dz.U. z 2017 r. poz. 1975);</v>
      </c>
      <c r="G76" s="1" t="s">
        <v>62</v>
      </c>
      <c r="H76" s="6" t="s">
        <v>0</v>
      </c>
      <c r="I76" s="6" t="s">
        <v>0</v>
      </c>
      <c r="J76" s="1" t="s">
        <v>0</v>
      </c>
      <c r="K76" s="20">
        <f t="shared" si="3"/>
        <v>0</v>
      </c>
      <c r="P76" s="21" t="s">
        <v>144</v>
      </c>
      <c r="Q76" s="21" t="s">
        <v>145</v>
      </c>
      <c r="R76" s="21" t="s">
        <v>146</v>
      </c>
      <c r="V76" s="21" t="s">
        <v>147</v>
      </c>
      <c r="W76" s="21" t="s">
        <v>148</v>
      </c>
      <c r="X76" s="21" t="s">
        <v>149</v>
      </c>
    </row>
    <row r="77" spans="1:24" ht="90.75" thickTop="1" thickBot="1">
      <c r="A77" s="45"/>
      <c r="B77" s="1" t="s">
        <v>75</v>
      </c>
      <c r="C77" s="24">
        <v>8</v>
      </c>
      <c r="D77" s="1" t="s">
        <v>51</v>
      </c>
      <c r="E77" s="1" t="s">
        <v>0</v>
      </c>
      <c r="F77" s="1" t="str">
        <f>"§5 ust. 5  "&amp;prawo!B6</f>
        <v>§5 ust. 5  rozporządzenia Ministra Zdrowia z dnia 5 października 2017 r. w sprawie szczegółowego sposobu postępowania z odpadami medycznymi (Dz.U. z 2017 r. poz. 1975);</v>
      </c>
      <c r="G77" s="1" t="s">
        <v>62</v>
      </c>
      <c r="H77" s="6" t="s">
        <v>0</v>
      </c>
      <c r="I77" s="6" t="s">
        <v>0</v>
      </c>
      <c r="J77" s="1" t="s">
        <v>0</v>
      </c>
      <c r="K77" s="20">
        <f t="shared" si="3"/>
        <v>0</v>
      </c>
      <c r="P77" s="21" t="s">
        <v>144</v>
      </c>
      <c r="Q77" s="21" t="s">
        <v>145</v>
      </c>
      <c r="R77" s="21" t="s">
        <v>146</v>
      </c>
      <c r="V77" s="21" t="s">
        <v>147</v>
      </c>
      <c r="W77" s="21" t="s">
        <v>148</v>
      </c>
      <c r="X77" s="21" t="s">
        <v>149</v>
      </c>
    </row>
    <row r="78" spans="1:24" ht="90.75" thickTop="1" thickBot="1">
      <c r="A78" s="46" t="s">
        <v>86</v>
      </c>
      <c r="B78" s="1" t="s">
        <v>87</v>
      </c>
      <c r="C78" s="24">
        <v>9</v>
      </c>
      <c r="D78" s="1" t="s">
        <v>51</v>
      </c>
      <c r="E78" s="1" t="s">
        <v>0</v>
      </c>
      <c r="F78" s="1" t="str">
        <f>"§5 ust. 4 pkt 1  "&amp;prawo!B6</f>
        <v>§5 ust. 4 pkt 1  rozporządzenia Ministra Zdrowia z dnia 5 października 2017 r. w sprawie szczegółowego sposobu postępowania z odpadami medycznymi (Dz.U. z 2017 r. poz. 1975);</v>
      </c>
      <c r="G78" s="1" t="s">
        <v>62</v>
      </c>
      <c r="H78" s="6" t="s">
        <v>0</v>
      </c>
      <c r="I78" s="6" t="s">
        <v>0</v>
      </c>
      <c r="J78" s="1" t="s">
        <v>0</v>
      </c>
      <c r="K78" s="20">
        <f t="shared" si="3"/>
        <v>0</v>
      </c>
      <c r="P78" s="21" t="s">
        <v>144</v>
      </c>
      <c r="Q78" s="21" t="s">
        <v>145</v>
      </c>
      <c r="R78" s="21" t="s">
        <v>146</v>
      </c>
      <c r="V78" s="21" t="s">
        <v>147</v>
      </c>
      <c r="W78" s="21" t="s">
        <v>148</v>
      </c>
      <c r="X78" s="21" t="s">
        <v>149</v>
      </c>
    </row>
    <row r="79" spans="1:24" ht="90.75" thickTop="1" thickBot="1">
      <c r="A79" s="44"/>
      <c r="B79" s="2" t="s">
        <v>79</v>
      </c>
      <c r="C79" s="26">
        <v>10</v>
      </c>
      <c r="D79" s="2" t="s">
        <v>51</v>
      </c>
      <c r="E79" s="2" t="s">
        <v>0</v>
      </c>
      <c r="F79" s="2" t="str">
        <f>"§5 ust. 4 pkt 3  "&amp;prawo!B6</f>
        <v>§5 ust. 4 pkt 3  rozporządzenia Ministra Zdrowia z dnia 5 października 2017 r. w sprawie szczegółowego sposobu postępowania z odpadami medycznymi (Dz.U. z 2017 r. poz. 1975);</v>
      </c>
      <c r="G79" s="2" t="s">
        <v>62</v>
      </c>
      <c r="H79" s="6" t="s">
        <v>0</v>
      </c>
      <c r="I79" s="6" t="s">
        <v>0</v>
      </c>
      <c r="J79" s="2" t="s">
        <v>0</v>
      </c>
      <c r="K79" s="20">
        <f t="shared" si="3"/>
        <v>0</v>
      </c>
      <c r="P79" s="21" t="s">
        <v>144</v>
      </c>
      <c r="Q79" s="21" t="s">
        <v>145</v>
      </c>
      <c r="R79" s="21" t="s">
        <v>146</v>
      </c>
      <c r="V79" s="21" t="s">
        <v>147</v>
      </c>
      <c r="W79" s="21" t="s">
        <v>148</v>
      </c>
      <c r="X79" s="21" t="s">
        <v>149</v>
      </c>
    </row>
    <row r="80" spans="1:24" ht="13.5" thickTop="1">
      <c r="A80" s="29" t="s">
        <v>76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2" spans="1:25">
      <c r="A82" s="33" t="s">
        <v>88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25" ht="51.75" thickBot="1">
      <c r="A83" s="35" t="s">
        <v>2</v>
      </c>
      <c r="B83" s="37" t="s">
        <v>3</v>
      </c>
      <c r="C83" s="38"/>
      <c r="D83" s="11" t="s">
        <v>4</v>
      </c>
      <c r="E83" s="11" t="s">
        <v>5</v>
      </c>
      <c r="F83" s="11" t="s">
        <v>6</v>
      </c>
      <c r="G83" s="11" t="s">
        <v>7</v>
      </c>
      <c r="H83" s="11" t="s">
        <v>48</v>
      </c>
      <c r="I83" s="11" t="s">
        <v>9</v>
      </c>
      <c r="J83" s="11" t="s">
        <v>10</v>
      </c>
      <c r="K83" s="12" t="s">
        <v>11</v>
      </c>
    </row>
    <row r="84" spans="1:25" ht="14.25" thickTop="1" thickBot="1">
      <c r="A84" s="36"/>
      <c r="B84" s="39"/>
      <c r="C84" s="40"/>
      <c r="D84" s="13">
        <v>1</v>
      </c>
      <c r="E84" s="13">
        <v>2</v>
      </c>
      <c r="F84" s="13">
        <v>3</v>
      </c>
      <c r="G84" s="13">
        <v>4</v>
      </c>
      <c r="H84" s="13">
        <v>5</v>
      </c>
      <c r="I84" s="13">
        <v>6</v>
      </c>
      <c r="J84" s="13">
        <v>7</v>
      </c>
      <c r="K84" s="14">
        <v>8</v>
      </c>
    </row>
    <row r="85" spans="1:25" ht="103.5" thickTop="1" thickBot="1">
      <c r="A85" s="42" t="s">
        <v>89</v>
      </c>
      <c r="B85" s="6" t="s">
        <v>90</v>
      </c>
      <c r="C85" s="19">
        <v>1</v>
      </c>
      <c r="D85" s="6"/>
      <c r="E85" s="6" t="s">
        <v>0</v>
      </c>
      <c r="F85" s="6" t="str">
        <f>"§25 ust. 1 pkt 1 "&amp;prawo!B5</f>
        <v>§25 ust. 1 pkt 1 rozporządzenia Ministra Zdrowia z dnia 26 czerwca 2012 r. w sprawie szczegółowych wymagań, jakim powinny odpowiadać pomieszczenia i urządzenia podmiotu wykonującego działalność leczniczą (Dz.U. z 2012 r. poz. 739);</v>
      </c>
      <c r="G85" s="6" t="s">
        <v>15</v>
      </c>
      <c r="H85" s="6" t="s">
        <v>0</v>
      </c>
      <c r="I85" s="6" t="s">
        <v>0</v>
      </c>
      <c r="J85" s="6" t="s">
        <v>0</v>
      </c>
      <c r="K85" s="20">
        <f>IF(I85=P85,V85,IF(I85=Q85,W85,IF(I85=R85,X85,IF(I85=S85,Y85,IF(I85=" "," ",)))))</f>
        <v>0</v>
      </c>
      <c r="P85" s="21" t="s">
        <v>136</v>
      </c>
      <c r="Q85" s="21" t="s">
        <v>137</v>
      </c>
      <c r="R85" s="21" t="s">
        <v>138</v>
      </c>
      <c r="S85" s="21" t="s">
        <v>139</v>
      </c>
      <c r="V85" s="21" t="s">
        <v>140</v>
      </c>
      <c r="W85" s="21" t="s">
        <v>141</v>
      </c>
      <c r="X85" s="21" t="s">
        <v>142</v>
      </c>
      <c r="Y85" s="21" t="s">
        <v>143</v>
      </c>
    </row>
    <row r="86" spans="1:25" ht="103.5" thickTop="1" thickBot="1">
      <c r="A86" s="44"/>
      <c r="B86" s="2" t="s">
        <v>91</v>
      </c>
      <c r="C86" s="26">
        <v>2</v>
      </c>
      <c r="D86" s="6"/>
      <c r="E86" s="2" t="s">
        <v>0</v>
      </c>
      <c r="F86" s="2" t="str">
        <f>"§25 ust. 1 pkt 2 "&amp;prawo!B5</f>
        <v>§25 ust. 1 pkt 2 rozporządzenia Ministra Zdrowia z dnia 26 czerwca 2012 r. w sprawie szczegółowych wymagań, jakim powinny odpowiadać pomieszczenia i urządzenia podmiotu wykonującego działalność leczniczą (Dz.U. z 2012 r. poz. 739);</v>
      </c>
      <c r="G86" s="2" t="s">
        <v>15</v>
      </c>
      <c r="H86" s="6" t="s">
        <v>0</v>
      </c>
      <c r="I86" s="6" t="s">
        <v>0</v>
      </c>
      <c r="J86" s="2" t="s">
        <v>0</v>
      </c>
      <c r="K86" s="20">
        <f>IF(I86=P86,V86,IF(I86=Q86,W86,IF(I86=R86,X86,IF(I86=S86,Y86,IF(I86=" "," ",)))))</f>
        <v>0</v>
      </c>
      <c r="P86" s="21" t="s">
        <v>136</v>
      </c>
      <c r="Q86" s="21" t="s">
        <v>137</v>
      </c>
      <c r="R86" s="21" t="s">
        <v>138</v>
      </c>
      <c r="S86" s="21" t="s">
        <v>139</v>
      </c>
      <c r="V86" s="21" t="s">
        <v>140</v>
      </c>
      <c r="W86" s="21" t="s">
        <v>141</v>
      </c>
      <c r="X86" s="21" t="s">
        <v>142</v>
      </c>
      <c r="Y86" s="21" t="s">
        <v>143</v>
      </c>
    </row>
    <row r="87" spans="1:25" ht="13.5" thickTop="1"/>
    <row r="88" spans="1:25">
      <c r="A88" s="33" t="s">
        <v>92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25" ht="51.75" thickBot="1">
      <c r="A89" s="35" t="s">
        <v>2</v>
      </c>
      <c r="B89" s="37" t="s">
        <v>3</v>
      </c>
      <c r="C89" s="38"/>
      <c r="D89" s="11" t="s">
        <v>4</v>
      </c>
      <c r="E89" s="11" t="s">
        <v>5</v>
      </c>
      <c r="F89" s="11" t="s">
        <v>6</v>
      </c>
      <c r="G89" s="11" t="s">
        <v>7</v>
      </c>
      <c r="H89" s="11" t="s">
        <v>48</v>
      </c>
      <c r="I89" s="11" t="s">
        <v>9</v>
      </c>
      <c r="J89" s="11" t="s">
        <v>10</v>
      </c>
      <c r="K89" s="12" t="s">
        <v>11</v>
      </c>
    </row>
    <row r="90" spans="1:25" ht="14.25" thickTop="1" thickBot="1">
      <c r="A90" s="36"/>
      <c r="B90" s="39"/>
      <c r="C90" s="40"/>
      <c r="D90" s="13">
        <v>1</v>
      </c>
      <c r="E90" s="13">
        <v>2</v>
      </c>
      <c r="F90" s="13">
        <v>3</v>
      </c>
      <c r="G90" s="13">
        <v>4</v>
      </c>
      <c r="H90" s="13">
        <v>5</v>
      </c>
      <c r="I90" s="13">
        <v>6</v>
      </c>
      <c r="J90" s="13">
        <v>7</v>
      </c>
      <c r="K90" s="14">
        <v>8</v>
      </c>
    </row>
    <row r="91" spans="1:25" ht="103.5" thickTop="1" thickBot="1">
      <c r="A91" s="42" t="s">
        <v>93</v>
      </c>
      <c r="B91" s="6" t="s">
        <v>94</v>
      </c>
      <c r="C91" s="19">
        <v>1</v>
      </c>
      <c r="D91" s="6"/>
      <c r="E91" s="6" t="s">
        <v>0</v>
      </c>
      <c r="F91" s="6" t="str">
        <f>"§2 pkt 5, §25 ust 4 "&amp;prawo!B5</f>
        <v>§2 pkt 5, §25 ust 4 rozporządzenia Ministra Zdrowia z dnia 26 czerwca 2012 r. w sprawie szczegółowych wymagań, jakim powinny odpowiadać pomieszczenia i urządzenia podmiotu wykonującego działalność leczniczą (Dz.U. z 2012 r. poz. 739);</v>
      </c>
      <c r="G91" s="6" t="s">
        <v>15</v>
      </c>
      <c r="H91" s="6" t="s">
        <v>0</v>
      </c>
      <c r="I91" s="6" t="s">
        <v>0</v>
      </c>
      <c r="J91" s="6" t="s">
        <v>0</v>
      </c>
      <c r="K91" s="20">
        <f>IF(I91=P91,V91,IF(I91=Q91,W91,IF(I91=R91,X91,IF(I91=S91,Y91,IF(I91=" "," ",)))))</f>
        <v>0</v>
      </c>
      <c r="P91" s="21" t="s">
        <v>136</v>
      </c>
      <c r="Q91" s="21" t="s">
        <v>137</v>
      </c>
      <c r="R91" s="21" t="s">
        <v>138</v>
      </c>
      <c r="S91" s="21" t="s">
        <v>139</v>
      </c>
      <c r="V91" s="21" t="s">
        <v>140</v>
      </c>
      <c r="W91" s="21" t="s">
        <v>141</v>
      </c>
      <c r="X91" s="21" t="s">
        <v>142</v>
      </c>
      <c r="Y91" s="21" t="s">
        <v>143</v>
      </c>
    </row>
    <row r="92" spans="1:25" ht="103.5" thickTop="1" thickBot="1">
      <c r="A92" s="43"/>
      <c r="B92" s="1" t="s">
        <v>95</v>
      </c>
      <c r="C92" s="24">
        <v>2</v>
      </c>
      <c r="D92" s="6"/>
      <c r="E92" s="1" t="s">
        <v>0</v>
      </c>
      <c r="F92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92" s="1" t="s">
        <v>15</v>
      </c>
      <c r="H92" s="6" t="s">
        <v>0</v>
      </c>
      <c r="I92" s="6" t="s">
        <v>0</v>
      </c>
      <c r="J92" s="1" t="s">
        <v>0</v>
      </c>
      <c r="K92" s="20">
        <f>IF(I92=P92,V92,IF(I92=Q92,W92,IF(I92=R92,X92,IF(I92=S92,Y92,IF(I92=" "," ",)))))</f>
        <v>0</v>
      </c>
      <c r="P92" s="21" t="s">
        <v>136</v>
      </c>
      <c r="Q92" s="21" t="s">
        <v>137</v>
      </c>
      <c r="R92" s="21" t="s">
        <v>138</v>
      </c>
      <c r="S92" s="21" t="s">
        <v>139</v>
      </c>
      <c r="V92" s="21" t="s">
        <v>140</v>
      </c>
      <c r="W92" s="21" t="s">
        <v>141</v>
      </c>
      <c r="X92" s="21" t="s">
        <v>142</v>
      </c>
      <c r="Y92" s="21" t="s">
        <v>143</v>
      </c>
    </row>
    <row r="93" spans="1:25" ht="103.5" thickTop="1" thickBot="1">
      <c r="A93" s="45"/>
      <c r="B93" s="1" t="s">
        <v>96</v>
      </c>
      <c r="C93" s="24">
        <v>3</v>
      </c>
      <c r="D93" s="6"/>
      <c r="E93" s="1" t="s">
        <v>0</v>
      </c>
      <c r="F93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93" s="1" t="s">
        <v>15</v>
      </c>
      <c r="H93" s="6" t="s">
        <v>0</v>
      </c>
      <c r="I93" s="6" t="s">
        <v>0</v>
      </c>
      <c r="J93" s="1" t="s">
        <v>0</v>
      </c>
      <c r="K93" s="20">
        <f>IF(I93=P93,V93,IF(I93=Q93,W93,IF(I93=R93,X93,IF(I93=S93,Y93,IF(I93=" "," ",)))))</f>
        <v>0</v>
      </c>
      <c r="P93" s="21" t="s">
        <v>136</v>
      </c>
      <c r="Q93" s="21" t="s">
        <v>137</v>
      </c>
      <c r="R93" s="21" t="s">
        <v>138</v>
      </c>
      <c r="S93" s="21" t="s">
        <v>139</v>
      </c>
      <c r="V93" s="21" t="s">
        <v>140</v>
      </c>
      <c r="W93" s="21" t="s">
        <v>141</v>
      </c>
      <c r="X93" s="21" t="s">
        <v>142</v>
      </c>
      <c r="Y93" s="21" t="s">
        <v>143</v>
      </c>
    </row>
    <row r="94" spans="1:25" ht="269.25" thickTop="1" thickBot="1">
      <c r="A94" s="46" t="s">
        <v>97</v>
      </c>
      <c r="B94" s="1" t="s">
        <v>98</v>
      </c>
      <c r="C94" s="24">
        <v>4</v>
      </c>
      <c r="D94" s="6"/>
      <c r="E94" s="1" t="s">
        <v>0</v>
      </c>
      <c r="F94" s="1" t="str">
        <f>"art. 11 ust. 2 pkt. 3 "&amp;prawo!B3</f>
        <v>art. 11 ust. 2 pkt. 3 ustawy z dnia 5 grudnia 2008 r. o zapobieganiu oraz zwalczaniu zakażeń i chorób zakaźnych u ludzi (tekst jednolity Dz.U. z 2018 poz. 151);</v>
      </c>
      <c r="G94" s="1" t="s">
        <v>99</v>
      </c>
      <c r="H94" s="6" t="s">
        <v>0</v>
      </c>
      <c r="I94" s="1" t="s">
        <v>0</v>
      </c>
      <c r="J94" s="1" t="s">
        <v>0</v>
      </c>
      <c r="K94" s="20">
        <f>IF(I94=P94,V94,IF(I94=Q94,W94,IF(I94=R94,X94,IF(I94=S94,Y94,IF(I94=" "," ",)))))</f>
        <v>0</v>
      </c>
      <c r="P94" s="21" t="s">
        <v>150</v>
      </c>
      <c r="Q94" s="21" t="s">
        <v>151</v>
      </c>
      <c r="V94" s="21" t="s">
        <v>152</v>
      </c>
      <c r="W94" s="21" t="s">
        <v>153</v>
      </c>
    </row>
    <row r="95" spans="1:25" ht="269.25" thickTop="1" thickBot="1">
      <c r="A95" s="44"/>
      <c r="B95" s="2" t="s">
        <v>100</v>
      </c>
      <c r="C95" s="26">
        <v>5</v>
      </c>
      <c r="D95" s="6"/>
      <c r="E95" s="2" t="s">
        <v>0</v>
      </c>
      <c r="F95" s="2" t="str">
        <f>"art. 11 ust. 2 pkt 3 "&amp;prawo!B3</f>
        <v>art. 11 ust. 2 pkt 3 ustawy z dnia 5 grudnia 2008 r. o zapobieganiu oraz zwalczaniu zakażeń i chorób zakaźnych u ludzi (tekst jednolity Dz.U. z 2018 poz. 151);</v>
      </c>
      <c r="G95" s="2" t="s">
        <v>99</v>
      </c>
      <c r="H95" s="6" t="s">
        <v>0</v>
      </c>
      <c r="I95" s="1" t="s">
        <v>0</v>
      </c>
      <c r="J95" s="2" t="s">
        <v>0</v>
      </c>
      <c r="K95" s="20">
        <f>IF(I95=P95,V95,IF(I95=Q95,W95,IF(I95=R95,X95,IF(I95=S95,Y95,IF(I95=" "," ",)))))</f>
        <v>0</v>
      </c>
      <c r="P95" s="21" t="s">
        <v>150</v>
      </c>
      <c r="Q95" s="21" t="s">
        <v>151</v>
      </c>
      <c r="V95" s="21" t="s">
        <v>152</v>
      </c>
      <c r="W95" s="21" t="s">
        <v>153</v>
      </c>
    </row>
    <row r="96" spans="1:25" ht="13.5" thickTop="1">
      <c r="A96" s="29" t="s">
        <v>101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8" spans="1:25">
      <c r="A98" s="33" t="s">
        <v>102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25" ht="51.75" thickBot="1">
      <c r="A99" s="35" t="s">
        <v>2</v>
      </c>
      <c r="B99" s="37" t="s">
        <v>3</v>
      </c>
      <c r="C99" s="38"/>
      <c r="D99" s="11" t="s">
        <v>4</v>
      </c>
      <c r="E99" s="11" t="s">
        <v>5</v>
      </c>
      <c r="F99" s="11" t="s">
        <v>6</v>
      </c>
      <c r="G99" s="11" t="s">
        <v>7</v>
      </c>
      <c r="H99" s="11" t="s">
        <v>8</v>
      </c>
      <c r="I99" s="11" t="s">
        <v>9</v>
      </c>
      <c r="J99" s="11" t="s">
        <v>10</v>
      </c>
      <c r="K99" s="12" t="s">
        <v>11</v>
      </c>
    </row>
    <row r="100" spans="1:25" ht="14.25" thickTop="1" thickBot="1">
      <c r="A100" s="36"/>
      <c r="B100" s="39"/>
      <c r="C100" s="40"/>
      <c r="D100" s="13">
        <v>1</v>
      </c>
      <c r="E100" s="13">
        <v>2</v>
      </c>
      <c r="F100" s="13">
        <v>3</v>
      </c>
      <c r="G100" s="13">
        <v>4</v>
      </c>
      <c r="H100" s="13">
        <v>5</v>
      </c>
      <c r="I100" s="13">
        <v>6</v>
      </c>
      <c r="J100" s="13">
        <v>7</v>
      </c>
      <c r="K100" s="14">
        <v>8</v>
      </c>
    </row>
    <row r="101" spans="1:25" ht="103.5" thickTop="1" thickBot="1">
      <c r="A101" s="18" t="s">
        <v>103</v>
      </c>
      <c r="B101" s="6" t="s">
        <v>104</v>
      </c>
      <c r="C101" s="19">
        <v>1</v>
      </c>
      <c r="D101" s="6"/>
      <c r="E101" s="6" t="s">
        <v>0</v>
      </c>
      <c r="F101" s="6" t="str">
        <f>"załącznik nr 6 ust. 5 "&amp;prawo!B5</f>
        <v>załącznik nr 6 ust. 5 rozporządzenia Ministra Zdrowia z dnia 26 czerwca 2012 r. w sprawie szczegółowych wymagań, jakim powinny odpowiadać pomieszczenia i urządzenia podmiotu wykonującego działalność leczniczą (Dz.U. z 2012 r. poz. 739);</v>
      </c>
      <c r="G101" s="6" t="s">
        <v>15</v>
      </c>
      <c r="H101" s="6" t="s">
        <v>0</v>
      </c>
      <c r="I101" s="6" t="s">
        <v>0</v>
      </c>
      <c r="J101" s="6" t="s">
        <v>0</v>
      </c>
      <c r="K101" s="20">
        <f t="shared" ref="K101:K108" si="4">IF(I101=P101,V101,IF(I101=Q101,W101,IF(I101=R101,X101,IF(I101=S101,Y101,IF(I101=" "," ",)))))</f>
        <v>0</v>
      </c>
      <c r="P101" s="21" t="s">
        <v>136</v>
      </c>
      <c r="Q101" s="21" t="s">
        <v>137</v>
      </c>
      <c r="R101" s="21" t="s">
        <v>138</v>
      </c>
      <c r="S101" s="21" t="s">
        <v>139</v>
      </c>
      <c r="V101" s="21" t="s">
        <v>140</v>
      </c>
      <c r="W101" s="21" t="s">
        <v>141</v>
      </c>
      <c r="X101" s="21" t="s">
        <v>142</v>
      </c>
      <c r="Y101" s="21" t="s">
        <v>143</v>
      </c>
    </row>
    <row r="102" spans="1:25" ht="103.5" thickTop="1" thickBot="1">
      <c r="A102" s="23" t="s">
        <v>105</v>
      </c>
      <c r="B102" s="1" t="s">
        <v>106</v>
      </c>
      <c r="C102" s="24">
        <v>2</v>
      </c>
      <c r="D102" s="6"/>
      <c r="E102" s="1" t="s">
        <v>0</v>
      </c>
      <c r="F102" s="1" t="str">
        <f>"załącznik nr 6 ust. 5 "&amp;prawo!B5</f>
        <v>załącznik nr 6 ust. 5 rozporządzenia Ministra Zdrowia z dnia 26 czerwca 2012 r. w sprawie szczegółowych wymagań, jakim powinny odpowiadać pomieszczenia i urządzenia podmiotu wykonującego działalność leczniczą (Dz.U. z 2012 r. poz. 739);</v>
      </c>
      <c r="G102" s="1" t="s">
        <v>15</v>
      </c>
      <c r="H102" s="6" t="s">
        <v>0</v>
      </c>
      <c r="I102" s="6" t="s">
        <v>0</v>
      </c>
      <c r="J102" s="1" t="s">
        <v>0</v>
      </c>
      <c r="K102" s="20">
        <f t="shared" si="4"/>
        <v>0</v>
      </c>
      <c r="P102" s="21" t="s">
        <v>136</v>
      </c>
      <c r="Q102" s="21" t="s">
        <v>137</v>
      </c>
      <c r="R102" s="21" t="s">
        <v>138</v>
      </c>
      <c r="S102" s="21" t="s">
        <v>139</v>
      </c>
      <c r="V102" s="21" t="s">
        <v>140</v>
      </c>
      <c r="W102" s="21" t="s">
        <v>141</v>
      </c>
      <c r="X102" s="21" t="s">
        <v>142</v>
      </c>
      <c r="Y102" s="21" t="s">
        <v>143</v>
      </c>
    </row>
    <row r="103" spans="1:25" ht="103.5" thickTop="1" thickBot="1">
      <c r="A103" s="46" t="s">
        <v>107</v>
      </c>
      <c r="B103" s="1" t="s">
        <v>108</v>
      </c>
      <c r="C103" s="24">
        <v>3</v>
      </c>
      <c r="D103" s="6"/>
      <c r="E103" s="1" t="s">
        <v>0</v>
      </c>
      <c r="F103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3" s="1" t="s">
        <v>15</v>
      </c>
      <c r="H103" s="6" t="s">
        <v>0</v>
      </c>
      <c r="I103" s="6" t="s">
        <v>0</v>
      </c>
      <c r="J103" s="1" t="s">
        <v>0</v>
      </c>
      <c r="K103" s="20">
        <f t="shared" si="4"/>
        <v>0</v>
      </c>
      <c r="P103" s="21" t="s">
        <v>136</v>
      </c>
      <c r="Q103" s="21" t="s">
        <v>137</v>
      </c>
      <c r="R103" s="21" t="s">
        <v>138</v>
      </c>
      <c r="S103" s="21" t="s">
        <v>139</v>
      </c>
      <c r="V103" s="21" t="s">
        <v>140</v>
      </c>
      <c r="W103" s="21" t="s">
        <v>141</v>
      </c>
      <c r="X103" s="21" t="s">
        <v>142</v>
      </c>
      <c r="Y103" s="21" t="s">
        <v>143</v>
      </c>
    </row>
    <row r="104" spans="1:25" ht="103.5" thickTop="1" thickBot="1">
      <c r="A104" s="43"/>
      <c r="B104" s="1" t="s">
        <v>109</v>
      </c>
      <c r="C104" s="24">
        <v>4</v>
      </c>
      <c r="D104" s="6"/>
      <c r="E104" s="1" t="s">
        <v>0</v>
      </c>
      <c r="F104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4" s="1" t="s">
        <v>15</v>
      </c>
      <c r="H104" s="6" t="s">
        <v>0</v>
      </c>
      <c r="I104" s="6" t="s">
        <v>0</v>
      </c>
      <c r="J104" s="1" t="s">
        <v>0</v>
      </c>
      <c r="K104" s="20">
        <f t="shared" si="4"/>
        <v>0</v>
      </c>
      <c r="P104" s="21" t="s">
        <v>136</v>
      </c>
      <c r="Q104" s="21" t="s">
        <v>137</v>
      </c>
      <c r="R104" s="21" t="s">
        <v>138</v>
      </c>
      <c r="S104" s="21" t="s">
        <v>139</v>
      </c>
      <c r="V104" s="21" t="s">
        <v>140</v>
      </c>
      <c r="W104" s="21" t="s">
        <v>141</v>
      </c>
      <c r="X104" s="21" t="s">
        <v>142</v>
      </c>
      <c r="Y104" s="21" t="s">
        <v>143</v>
      </c>
    </row>
    <row r="105" spans="1:25" ht="103.5" thickTop="1" thickBot="1">
      <c r="A105" s="43"/>
      <c r="B105" s="1" t="s">
        <v>110</v>
      </c>
      <c r="C105" s="24">
        <v>5</v>
      </c>
      <c r="D105" s="6"/>
      <c r="E105" s="1" t="s">
        <v>0</v>
      </c>
      <c r="F105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5" s="1" t="s">
        <v>15</v>
      </c>
      <c r="H105" s="6" t="s">
        <v>0</v>
      </c>
      <c r="I105" s="6" t="s">
        <v>0</v>
      </c>
      <c r="J105" s="1" t="s">
        <v>0</v>
      </c>
      <c r="K105" s="20">
        <f t="shared" si="4"/>
        <v>0</v>
      </c>
      <c r="P105" s="21" t="s">
        <v>136</v>
      </c>
      <c r="Q105" s="21" t="s">
        <v>137</v>
      </c>
      <c r="R105" s="21" t="s">
        <v>138</v>
      </c>
      <c r="S105" s="21" t="s">
        <v>139</v>
      </c>
      <c r="V105" s="21" t="s">
        <v>140</v>
      </c>
      <c r="W105" s="21" t="s">
        <v>141</v>
      </c>
      <c r="X105" s="21" t="s">
        <v>142</v>
      </c>
      <c r="Y105" s="21" t="s">
        <v>143</v>
      </c>
    </row>
    <row r="106" spans="1:25" ht="103.5" thickTop="1" thickBot="1">
      <c r="A106" s="45"/>
      <c r="B106" s="1" t="s">
        <v>111</v>
      </c>
      <c r="C106" s="24">
        <v>6</v>
      </c>
      <c r="D106" s="6"/>
      <c r="E106" s="1" t="s">
        <v>0</v>
      </c>
      <c r="F106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6" s="1" t="s">
        <v>15</v>
      </c>
      <c r="H106" s="6" t="s">
        <v>0</v>
      </c>
      <c r="I106" s="6" t="s">
        <v>0</v>
      </c>
      <c r="J106" s="1" t="s">
        <v>0</v>
      </c>
      <c r="K106" s="20">
        <f t="shared" si="4"/>
        <v>0</v>
      </c>
      <c r="P106" s="21" t="s">
        <v>136</v>
      </c>
      <c r="Q106" s="21" t="s">
        <v>137</v>
      </c>
      <c r="R106" s="21" t="s">
        <v>138</v>
      </c>
      <c r="S106" s="21" t="s">
        <v>139</v>
      </c>
      <c r="V106" s="21" t="s">
        <v>140</v>
      </c>
      <c r="W106" s="21" t="s">
        <v>141</v>
      </c>
      <c r="X106" s="21" t="s">
        <v>142</v>
      </c>
      <c r="Y106" s="21" t="s">
        <v>143</v>
      </c>
    </row>
    <row r="107" spans="1:25" ht="90.75" thickTop="1" thickBot="1">
      <c r="A107" s="46" t="s">
        <v>112</v>
      </c>
      <c r="B107" s="1" t="s">
        <v>113</v>
      </c>
      <c r="C107" s="24">
        <v>7</v>
      </c>
      <c r="D107" s="6"/>
      <c r="E107" s="1" t="s">
        <v>0</v>
      </c>
      <c r="F107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107" s="1" t="s">
        <v>15</v>
      </c>
      <c r="H107" s="6" t="s">
        <v>0</v>
      </c>
      <c r="I107" s="1" t="s">
        <v>0</v>
      </c>
      <c r="J107" s="1" t="s">
        <v>0</v>
      </c>
      <c r="K107" s="20">
        <f t="shared" si="4"/>
        <v>0</v>
      </c>
      <c r="P107" s="21" t="s">
        <v>144</v>
      </c>
      <c r="Q107" s="21" t="s">
        <v>145</v>
      </c>
      <c r="R107" s="21" t="s">
        <v>146</v>
      </c>
      <c r="V107" s="21" t="s">
        <v>147</v>
      </c>
      <c r="W107" s="21" t="s">
        <v>148</v>
      </c>
      <c r="X107" s="21" t="s">
        <v>149</v>
      </c>
    </row>
    <row r="108" spans="1:25" ht="90.75" thickTop="1" thickBot="1">
      <c r="A108" s="44"/>
      <c r="B108" s="2" t="s">
        <v>114</v>
      </c>
      <c r="C108" s="26">
        <v>8</v>
      </c>
      <c r="D108" s="6"/>
      <c r="E108" s="2" t="s">
        <v>0</v>
      </c>
      <c r="F108" s="2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108" s="2" t="s">
        <v>15</v>
      </c>
      <c r="H108" s="6" t="s">
        <v>0</v>
      </c>
      <c r="I108" s="1" t="s">
        <v>0</v>
      </c>
      <c r="J108" s="2" t="s">
        <v>0</v>
      </c>
      <c r="K108" s="20">
        <f t="shared" si="4"/>
        <v>0</v>
      </c>
      <c r="P108" s="21" t="s">
        <v>144</v>
      </c>
      <c r="Q108" s="21" t="s">
        <v>145</v>
      </c>
      <c r="R108" s="21" t="s">
        <v>146</v>
      </c>
      <c r="V108" s="21" t="s">
        <v>147</v>
      </c>
      <c r="W108" s="21" t="s">
        <v>148</v>
      </c>
      <c r="X108" s="21" t="s">
        <v>149</v>
      </c>
    </row>
    <row r="109" spans="1:25" ht="13.5" thickTop="1"/>
    <row r="110" spans="1:25">
      <c r="A110" s="33" t="s">
        <v>115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25" ht="51.75" thickBot="1">
      <c r="A111" s="35" t="s">
        <v>2</v>
      </c>
      <c r="B111" s="37" t="s">
        <v>3</v>
      </c>
      <c r="C111" s="38"/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48</v>
      </c>
      <c r="I111" s="11" t="s">
        <v>9</v>
      </c>
      <c r="J111" s="11" t="s">
        <v>10</v>
      </c>
      <c r="K111" s="12" t="s">
        <v>11</v>
      </c>
    </row>
    <row r="112" spans="1:25" ht="14.25" thickTop="1" thickBot="1">
      <c r="A112" s="36"/>
      <c r="B112" s="39"/>
      <c r="C112" s="40"/>
      <c r="D112" s="13">
        <v>1</v>
      </c>
      <c r="E112" s="13">
        <v>2</v>
      </c>
      <c r="F112" s="13">
        <v>3</v>
      </c>
      <c r="G112" s="13">
        <v>4</v>
      </c>
      <c r="H112" s="13">
        <v>5</v>
      </c>
      <c r="I112" s="13">
        <v>6</v>
      </c>
      <c r="J112" s="13">
        <v>7</v>
      </c>
      <c r="K112" s="14">
        <v>8</v>
      </c>
    </row>
    <row r="113" spans="1:23" ht="269.25" thickTop="1" thickBot="1">
      <c r="A113" s="27" t="s">
        <v>116</v>
      </c>
      <c r="B113" s="7" t="s">
        <v>117</v>
      </c>
      <c r="C113" s="28">
        <v>1</v>
      </c>
      <c r="D113" s="6"/>
      <c r="E113" s="7" t="s">
        <v>0</v>
      </c>
      <c r="F113" s="7" t="str">
        <f>"art. 11 ust. 2 pkt 3 "&amp;prawo!B3</f>
        <v>art. 11 ust. 2 pkt 3 ustawy z dnia 5 grudnia 2008 r. o zapobieganiu oraz zwalczaniu zakażeń i chorób zakaźnych u ludzi (tekst jednolity Dz.U. z 2018 poz. 151);</v>
      </c>
      <c r="G113" s="7" t="s">
        <v>99</v>
      </c>
      <c r="H113" s="6" t="s">
        <v>0</v>
      </c>
      <c r="I113" s="7" t="s">
        <v>0</v>
      </c>
      <c r="J113" s="7" t="s">
        <v>0</v>
      </c>
      <c r="K113" s="20">
        <f>IF(I113=P113,V113,IF(I113=Q113,W113,IF(I113=R113,X113,IF(I113=S113,Y113,IF(I113=" "," ",)))))</f>
        <v>0</v>
      </c>
      <c r="P113" s="21" t="s">
        <v>150</v>
      </c>
      <c r="Q113" s="21" t="s">
        <v>151</v>
      </c>
      <c r="V113" s="21" t="s">
        <v>152</v>
      </c>
      <c r="W113" s="21" t="s">
        <v>153</v>
      </c>
    </row>
    <row r="114" spans="1:23" ht="13.5" thickTop="1">
      <c r="A114" s="29" t="s">
        <v>118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6" spans="1:23">
      <c r="A116" s="33" t="s">
        <v>119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23" ht="51.75" thickBot="1">
      <c r="A117" s="35" t="s">
        <v>2</v>
      </c>
      <c r="B117" s="37" t="s">
        <v>3</v>
      </c>
      <c r="C117" s="38"/>
      <c r="D117" s="11" t="s">
        <v>4</v>
      </c>
      <c r="E117" s="11" t="s">
        <v>5</v>
      </c>
      <c r="F117" s="11" t="s">
        <v>6</v>
      </c>
      <c r="G117" s="11" t="s">
        <v>7</v>
      </c>
      <c r="H117" s="11" t="s">
        <v>48</v>
      </c>
      <c r="I117" s="11" t="s">
        <v>9</v>
      </c>
      <c r="J117" s="11" t="s">
        <v>10</v>
      </c>
      <c r="K117" s="12" t="s">
        <v>120</v>
      </c>
    </row>
    <row r="118" spans="1:23" ht="14.25" thickTop="1" thickBot="1">
      <c r="A118" s="36"/>
      <c r="B118" s="39"/>
      <c r="C118" s="40"/>
      <c r="D118" s="13">
        <v>1</v>
      </c>
      <c r="E118" s="13">
        <v>2</v>
      </c>
      <c r="F118" s="13">
        <v>3</v>
      </c>
      <c r="G118" s="13">
        <v>4</v>
      </c>
      <c r="H118" s="13">
        <v>5</v>
      </c>
      <c r="I118" s="13">
        <v>6</v>
      </c>
      <c r="J118" s="13">
        <v>7</v>
      </c>
      <c r="K118" s="14">
        <v>8</v>
      </c>
    </row>
    <row r="119" spans="1:23" ht="243.75" thickTop="1" thickBot="1">
      <c r="A119" s="18" t="s">
        <v>121</v>
      </c>
      <c r="B119" s="6" t="s">
        <v>122</v>
      </c>
      <c r="C119" s="19">
        <v>1</v>
      </c>
      <c r="D119" s="6"/>
      <c r="E119" s="6" t="s">
        <v>0</v>
      </c>
      <c r="F119" s="6" t="str">
        <f>"art. 11 ust. 2 pkt 3, 4 "&amp;prawo!B3</f>
        <v>art. 11 ust. 2 pkt 3, 4 ustawy z dnia 5 grudnia 2008 r. o zapobieganiu oraz zwalczaniu zakażeń i chorób zakaźnych u ludzi (tekst jednolity Dz.U. z 2018 poz. 151);</v>
      </c>
      <c r="G119" s="6" t="s">
        <v>15</v>
      </c>
      <c r="H119" s="6" t="s">
        <v>14</v>
      </c>
      <c r="I119" s="6" t="s">
        <v>123</v>
      </c>
      <c r="J119" s="6" t="s">
        <v>123</v>
      </c>
      <c r="K119" s="5" t="s">
        <v>123</v>
      </c>
    </row>
    <row r="120" spans="1:23" ht="78" thickTop="1" thickBot="1">
      <c r="A120" s="23" t="s">
        <v>124</v>
      </c>
      <c r="B120" s="1" t="s">
        <v>125</v>
      </c>
      <c r="C120" s="24">
        <v>2</v>
      </c>
      <c r="D120" s="6"/>
      <c r="E120" s="1" t="s">
        <v>0</v>
      </c>
      <c r="F120" s="1" t="str">
        <f>"art. 30 "&amp;prawo!B1</f>
        <v>art. 30 ustawy z dnia 14 marca 1985 r. o Państwowej Inspekcji Sanitarnej (tekst jednolity Dz.U. z 2017 poz. 1261 z późn. zm.);</v>
      </c>
      <c r="G120" s="1" t="s">
        <v>15</v>
      </c>
      <c r="H120" s="1" t="s">
        <v>14</v>
      </c>
      <c r="I120" s="1" t="s">
        <v>123</v>
      </c>
      <c r="J120" s="1" t="s">
        <v>123</v>
      </c>
      <c r="K120" s="3" t="s">
        <v>123</v>
      </c>
    </row>
    <row r="121" spans="1:23" ht="103.5" thickTop="1" thickBot="1">
      <c r="A121" s="25" t="s">
        <v>126</v>
      </c>
      <c r="B121" s="2" t="s">
        <v>127</v>
      </c>
      <c r="C121" s="26">
        <v>3</v>
      </c>
      <c r="D121" s="6"/>
      <c r="E121" s="2" t="s">
        <v>0</v>
      </c>
      <c r="F121" s="2" t="str">
        <f>"§39 ust. 1, 2 "&amp;prawo!B5</f>
        <v>§39 ust. 1, 2 rozporządzenia Ministra Zdrowia z dnia 26 czerwca 2012 r. w sprawie szczegółowych wymagań, jakim powinny odpowiadać pomieszczenia i urządzenia podmiotu wykonującego działalność leczniczą (Dz.U. z 2012 r. poz. 739);</v>
      </c>
      <c r="G121" s="2" t="s">
        <v>15</v>
      </c>
      <c r="H121" s="2" t="s">
        <v>14</v>
      </c>
      <c r="I121" s="2" t="s">
        <v>123</v>
      </c>
      <c r="J121" s="2" t="s">
        <v>123</v>
      </c>
      <c r="K121" s="4" t="s">
        <v>123</v>
      </c>
    </row>
    <row r="122" spans="1:23" ht="13.5" thickTop="1"/>
    <row r="123" spans="1:23">
      <c r="A123" s="33" t="s">
        <v>128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23" ht="51.75" thickBot="1">
      <c r="A124" s="35" t="s">
        <v>2</v>
      </c>
      <c r="B124" s="37" t="s">
        <v>3</v>
      </c>
      <c r="C124" s="38"/>
      <c r="D124" s="11" t="s">
        <v>4</v>
      </c>
      <c r="E124" s="11" t="s">
        <v>5</v>
      </c>
      <c r="F124" s="11" t="s">
        <v>6</v>
      </c>
      <c r="G124" s="11" t="s">
        <v>7</v>
      </c>
      <c r="H124" s="11" t="s">
        <v>48</v>
      </c>
      <c r="I124" s="11" t="s">
        <v>9</v>
      </c>
      <c r="J124" s="11" t="s">
        <v>10</v>
      </c>
      <c r="K124" s="12" t="s">
        <v>120</v>
      </c>
    </row>
    <row r="125" spans="1:23" ht="14.25" thickTop="1" thickBot="1">
      <c r="A125" s="36"/>
      <c r="B125" s="39"/>
      <c r="C125" s="40"/>
      <c r="D125" s="13">
        <v>1</v>
      </c>
      <c r="E125" s="13">
        <v>2</v>
      </c>
      <c r="F125" s="13">
        <v>3</v>
      </c>
      <c r="G125" s="13">
        <v>4</v>
      </c>
      <c r="H125" s="13">
        <v>5</v>
      </c>
      <c r="I125" s="13">
        <v>6</v>
      </c>
      <c r="J125" s="13">
        <v>7</v>
      </c>
      <c r="K125" s="14">
        <v>8</v>
      </c>
    </row>
    <row r="126" spans="1:23" ht="39.75" thickTop="1" thickBot="1">
      <c r="A126" s="42" t="s">
        <v>129</v>
      </c>
      <c r="B126" s="6" t="s">
        <v>130</v>
      </c>
      <c r="C126" s="19">
        <v>1</v>
      </c>
      <c r="D126" s="6"/>
      <c r="E126" s="6" t="s">
        <v>0</v>
      </c>
      <c r="F126" s="6" t="str">
        <f>"art. 5 ust. 1 pkt 1, art. 13 ust. 2 "&amp;prawo!B4</f>
        <v>art. 5 ust. 1 pkt 1, art. 13 ust. 2 ustawy z dnia 9 listopada 1995 r. o ochronie zdrowia przed następstwami używania tytoniu i wyrobów tytoniowych (t.j. Dz.U. z 2018 r. poz. 1446);</v>
      </c>
      <c r="G126" s="6" t="s">
        <v>131</v>
      </c>
      <c r="H126" s="6" t="s">
        <v>14</v>
      </c>
      <c r="I126" s="6" t="s">
        <v>123</v>
      </c>
      <c r="J126" s="6" t="s">
        <v>123</v>
      </c>
      <c r="K126" s="5" t="s">
        <v>123</v>
      </c>
    </row>
    <row r="127" spans="1:23" ht="78" thickTop="1" thickBot="1">
      <c r="A127" s="44"/>
      <c r="B127" s="2" t="s">
        <v>132</v>
      </c>
      <c r="C127" s="26">
        <v>2</v>
      </c>
      <c r="D127" s="6"/>
      <c r="E127" s="2" t="s">
        <v>0</v>
      </c>
      <c r="F127" s="2" t="str">
        <f>"art. 5 ust. 1a, art. 13 ust. 1 pkt 2 "&amp;prawo!B4</f>
        <v>art. 5 ust. 1a, art. 13 ust. 1 pkt 2 ustawy z dnia 9 listopada 1995 r. o ochronie zdrowia przed następstwami używania tytoniu i wyrobów tytoniowych (t.j. Dz.U. z 2018 r. poz. 1446);</v>
      </c>
      <c r="G127" s="2" t="s">
        <v>133</v>
      </c>
      <c r="H127" s="6" t="s">
        <v>0</v>
      </c>
      <c r="I127" s="2" t="s">
        <v>0</v>
      </c>
      <c r="J127" s="2" t="s">
        <v>0</v>
      </c>
      <c r="K127" s="20">
        <f>IF(I127=P127,V127,IF(I127=Q127,W127,IF(I127=R127,X127,IF(I127=S127,Y127,IF(I127=" "," ",)))))</f>
        <v>0</v>
      </c>
      <c r="P127" s="21" t="s">
        <v>154</v>
      </c>
      <c r="Q127" s="21" t="s">
        <v>151</v>
      </c>
      <c r="V127" s="21" t="s">
        <v>155</v>
      </c>
      <c r="W127" s="21" t="s">
        <v>156</v>
      </c>
    </row>
    <row r="128" spans="1:23" ht="13.5" thickTop="1"/>
  </sheetData>
  <mergeCells count="60">
    <mergeCell ref="A123:K123"/>
    <mergeCell ref="A124:A125"/>
    <mergeCell ref="B124:C125"/>
    <mergeCell ref="A126:A127"/>
    <mergeCell ref="A111:A112"/>
    <mergeCell ref="B111:C112"/>
    <mergeCell ref="A114:K114"/>
    <mergeCell ref="A116:K116"/>
    <mergeCell ref="A117:A118"/>
    <mergeCell ref="B117:C118"/>
    <mergeCell ref="A98:K98"/>
    <mergeCell ref="A99:A100"/>
    <mergeCell ref="B99:C100"/>
    <mergeCell ref="A103:A106"/>
    <mergeCell ref="A107:A108"/>
    <mergeCell ref="A110:K110"/>
    <mergeCell ref="A88:K88"/>
    <mergeCell ref="A89:A90"/>
    <mergeCell ref="B89:C90"/>
    <mergeCell ref="A91:A93"/>
    <mergeCell ref="A94:A95"/>
    <mergeCell ref="A96:K96"/>
    <mergeCell ref="A78:A79"/>
    <mergeCell ref="A80:K80"/>
    <mergeCell ref="A82:K82"/>
    <mergeCell ref="A83:A84"/>
    <mergeCell ref="B83:C84"/>
    <mergeCell ref="A85:A86"/>
    <mergeCell ref="A57:A64"/>
    <mergeCell ref="A65:K65"/>
    <mergeCell ref="A67:K67"/>
    <mergeCell ref="A68:A69"/>
    <mergeCell ref="B68:C69"/>
    <mergeCell ref="A70:A77"/>
    <mergeCell ref="A47:K47"/>
    <mergeCell ref="A48:A49"/>
    <mergeCell ref="B48:C49"/>
    <mergeCell ref="A52:K52"/>
    <mergeCell ref="A54:K54"/>
    <mergeCell ref="A55:A56"/>
    <mergeCell ref="B55:C56"/>
    <mergeCell ref="A28:A32"/>
    <mergeCell ref="A33:K33"/>
    <mergeCell ref="A35:K35"/>
    <mergeCell ref="A36:A37"/>
    <mergeCell ref="B36:C37"/>
    <mergeCell ref="A38:A45"/>
    <mergeCell ref="A16:K16"/>
    <mergeCell ref="A17:A18"/>
    <mergeCell ref="B17:C18"/>
    <mergeCell ref="A25:K25"/>
    <mergeCell ref="A26:A27"/>
    <mergeCell ref="B26:C27"/>
    <mergeCell ref="A14:K14"/>
    <mergeCell ref="A1:K1"/>
    <mergeCell ref="A2:K2"/>
    <mergeCell ref="A3:A4"/>
    <mergeCell ref="B3:C4"/>
    <mergeCell ref="D5"/>
    <mergeCell ref="H5"/>
  </mergeCells>
  <dataValidations count="11">
    <dataValidation type="list" allowBlank="1" showInputMessage="1" showErrorMessage="1" sqref="D5:D13 D19:D23 D28:D32 D85:D86 D91:D95 D101:D108 D113 D119:D121 D126:D127">
      <formula1>$P$1:$P$3</formula1>
    </dataValidation>
    <dataValidation type="list" allowBlank="1" showInputMessage="1" showErrorMessage="1" sqref="H5:H13 H19:H23 H28:H32 H38:H45 H50:H51 H57:H64 H70:H79 H85:H86 H91:H95 H101:H108 H113 H127">
      <formula1>$P$1:$P$2</formula1>
    </dataValidation>
    <dataValidation type="list" allowBlank="1" showInputMessage="1" showErrorMessage="1" sqref="I5:I13 I19:I23 I28:I32">
      <formula1>$P$5:$S$5</formula1>
    </dataValidation>
    <dataValidation type="list" allowBlank="1" showInputMessage="1" showErrorMessage="1" sqref="I38:I45 I50:I51 I57:I64">
      <formula1>$P$38:$R$38</formula1>
    </dataValidation>
    <dataValidation type="list" allowBlank="1" showInputMessage="1" showErrorMessage="1" sqref="I70:I79">
      <formula1>$P$70:$R$70</formula1>
    </dataValidation>
    <dataValidation type="list" allowBlank="1" showInputMessage="1" showErrorMessage="1" sqref="I85:I86 I91:I93">
      <formula1>$P$85:$S$85</formula1>
    </dataValidation>
    <dataValidation type="list" allowBlank="1" showInputMessage="1" showErrorMessage="1" sqref="I94:I95">
      <formula1>$P$94:$Q$94</formula1>
    </dataValidation>
    <dataValidation type="list" allowBlank="1" showInputMessage="1" showErrorMessage="1" sqref="I101:I106">
      <formula1>$P$101:$S$101</formula1>
    </dataValidation>
    <dataValidation type="list" allowBlank="1" showInputMessage="1" showErrorMessage="1" sqref="I107:I108">
      <formula1>$P$107:$R$107</formula1>
    </dataValidation>
    <dataValidation type="list" allowBlank="1" showInputMessage="1" showErrorMessage="1" sqref="I113">
      <formula1>$P$113:$Q$113</formula1>
    </dataValidation>
    <dataValidation type="list" allowBlank="1" showInputMessage="1" showErrorMessage="1" sqref="I127">
      <formula1>$P$127:$Q$127</formula1>
    </dataValidation>
  </dataValidations>
  <pageMargins left="0.7" right="0.2" top="0.2" bottom="0.2" header="0.5" footer="0.5"/>
  <pageSetup scale="40" orientation="portrait" horizontalDpi="300" verticalDpi="300" r:id="rId1"/>
  <headerFooter alignWithMargins="0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4" sqref="B4"/>
    </sheetView>
  </sheetViews>
  <sheetFormatPr defaultRowHeight="12.75"/>
  <cols>
    <col min="2" max="2" width="225.85546875" bestFit="1" customWidth="1"/>
  </cols>
  <sheetData>
    <row r="1" spans="1:2" s="8" customFormat="1">
      <c r="A1" s="8">
        <v>1</v>
      </c>
      <c r="B1" s="8" t="s">
        <v>157</v>
      </c>
    </row>
    <row r="2" spans="1:2" s="8" customFormat="1">
      <c r="A2" s="8">
        <v>2</v>
      </c>
      <c r="B2" s="8" t="s">
        <v>158</v>
      </c>
    </row>
    <row r="3" spans="1:2" s="8" customFormat="1">
      <c r="A3" s="8">
        <v>3</v>
      </c>
      <c r="B3" s="8" t="s">
        <v>159</v>
      </c>
    </row>
    <row r="4" spans="1:2" s="8" customFormat="1">
      <c r="A4" s="8">
        <v>4</v>
      </c>
      <c r="B4" s="8" t="s">
        <v>160</v>
      </c>
    </row>
    <row r="5" spans="1:2" s="8" customFormat="1">
      <c r="A5" s="8">
        <v>5</v>
      </c>
      <c r="B5" s="8" t="s">
        <v>161</v>
      </c>
    </row>
    <row r="6" spans="1:2" s="8" customFormat="1">
      <c r="A6" s="8">
        <v>6</v>
      </c>
      <c r="B6" s="8" t="s">
        <v>162</v>
      </c>
    </row>
    <row r="7" spans="1:2" s="8" customFormat="1">
      <c r="A7" s="8">
        <v>7</v>
      </c>
      <c r="B7" s="8" t="s">
        <v>163</v>
      </c>
    </row>
    <row r="8" spans="1:2" s="8" customFormat="1">
      <c r="A8" s="8">
        <v>8</v>
      </c>
      <c r="B8" s="8" t="s">
        <v>164</v>
      </c>
    </row>
    <row r="9" spans="1:2" s="8" customFormat="1">
      <c r="A9" s="8">
        <v>9</v>
      </c>
      <c r="B9" s="8" t="s">
        <v>165</v>
      </c>
    </row>
    <row r="10" spans="1:2" s="8" customFormat="1">
      <c r="A10" s="8">
        <v>10</v>
      </c>
      <c r="B10" s="8" t="s">
        <v>166</v>
      </c>
    </row>
    <row r="11" spans="1:2" s="8" customFormat="1">
      <c r="A11" s="8">
        <v>11</v>
      </c>
      <c r="B11" s="8" t="s">
        <v>167</v>
      </c>
    </row>
    <row r="12" spans="1:2" s="8" customFormat="1">
      <c r="A12" s="8">
        <v>12</v>
      </c>
      <c r="B12" s="8" t="s">
        <v>168</v>
      </c>
    </row>
    <row r="13" spans="1:2" s="8" customFormat="1">
      <c r="A13" s="8">
        <v>13</v>
      </c>
      <c r="B13" s="8" t="s">
        <v>169</v>
      </c>
    </row>
    <row r="14" spans="1:2" s="8" customFormat="1">
      <c r="A14" s="8">
        <v>14</v>
      </c>
      <c r="B14" s="8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Zakład Rehabilitacji</vt:lpstr>
      <vt:lpstr>prawo</vt:lpstr>
      <vt:lpstr>'Zakład Rehabilitacji'!Obszar_wydruku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Tenderowicz</dc:creator>
  <cp:lastModifiedBy>Jacek Żak</cp:lastModifiedBy>
  <dcterms:created xsi:type="dcterms:W3CDTF">2017-07-25T12:26:17Z</dcterms:created>
  <dcterms:modified xsi:type="dcterms:W3CDTF">2018-10-02T12:19:32Z</dcterms:modified>
</cp:coreProperties>
</file>