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ovo2\uzytkownicy$\j.zak\Pulpit\Pulpit 2018\standaryzacja na www Arkusze ryzyka\EP\"/>
    </mc:Choice>
  </mc:AlternateContent>
  <bookViews>
    <workbookView xWindow="5460" yWindow="540" windowWidth="14940" windowHeight="9150"/>
  </bookViews>
  <sheets>
    <sheet name="EP Stacja krwiodastwa " sheetId="9" r:id="rId1"/>
    <sheet name="prawo" sheetId="10" r:id="rId2"/>
  </sheets>
  <calcPr calcId="162913"/>
</workbook>
</file>

<file path=xl/calcChain.xml><?xml version="1.0" encoding="utf-8"?>
<calcChain xmlns="http://schemas.openxmlformats.org/spreadsheetml/2006/main">
  <c r="F159" i="9" l="1"/>
  <c r="F158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36" i="9"/>
  <c r="F131" i="9"/>
  <c r="F130" i="9"/>
  <c r="F129" i="9"/>
  <c r="F128" i="9"/>
  <c r="F127" i="9"/>
  <c r="F126" i="9"/>
  <c r="F120" i="9"/>
  <c r="F119" i="9"/>
  <c r="F118" i="9"/>
  <c r="F117" i="9"/>
  <c r="F116" i="9"/>
  <c r="F111" i="9"/>
  <c r="F110" i="9"/>
  <c r="F105" i="9"/>
  <c r="F104" i="9"/>
  <c r="F103" i="9"/>
  <c r="F98" i="9"/>
  <c r="F93" i="9"/>
  <c r="F92" i="9"/>
  <c r="F91" i="9"/>
  <c r="F90" i="9"/>
  <c r="F85" i="9"/>
  <c r="F84" i="9"/>
  <c r="F79" i="9"/>
  <c r="F78" i="9"/>
  <c r="F77" i="9"/>
  <c r="F72" i="9"/>
  <c r="F71" i="9"/>
  <c r="F70" i="9"/>
  <c r="F69" i="9"/>
  <c r="F68" i="9"/>
  <c r="F67" i="9"/>
  <c r="F66" i="9"/>
  <c r="F65" i="9"/>
  <c r="F64" i="9"/>
  <c r="F63" i="9"/>
  <c r="F62" i="9"/>
  <c r="F61" i="9"/>
  <c r="F56" i="9"/>
  <c r="F55" i="9"/>
  <c r="F54" i="9"/>
  <c r="F53" i="9"/>
  <c r="F48" i="9"/>
  <c r="F47" i="9"/>
  <c r="F46" i="9"/>
  <c r="F45" i="9"/>
  <c r="F44" i="9"/>
  <c r="F43" i="9"/>
  <c r="F42" i="9"/>
  <c r="F41" i="9"/>
  <c r="F36" i="9"/>
  <c r="F35" i="9"/>
  <c r="F34" i="9"/>
  <c r="F33" i="9"/>
  <c r="F32" i="9"/>
  <c r="F31" i="9"/>
  <c r="F26" i="9"/>
  <c r="F25" i="9"/>
  <c r="F24" i="9"/>
  <c r="F23" i="9"/>
  <c r="F22" i="9"/>
  <c r="F21" i="9"/>
  <c r="F20" i="9"/>
  <c r="F19" i="9"/>
  <c r="F13" i="9"/>
  <c r="F12" i="9"/>
  <c r="F11" i="9"/>
  <c r="F10" i="9"/>
  <c r="F9" i="9"/>
  <c r="F8" i="9"/>
  <c r="F7" i="9"/>
  <c r="F6" i="9"/>
  <c r="F5" i="9"/>
  <c r="K159" i="9"/>
  <c r="K136" i="9"/>
  <c r="K127" i="9"/>
  <c r="K128" i="9"/>
  <c r="K129" i="9"/>
  <c r="K130" i="9"/>
  <c r="K131" i="9"/>
  <c r="K126" i="9"/>
  <c r="K117" i="9"/>
  <c r="K118" i="9"/>
  <c r="K119" i="9"/>
  <c r="K120" i="9"/>
  <c r="K116" i="9"/>
  <c r="K111" i="9"/>
  <c r="K110" i="9"/>
  <c r="K104" i="9"/>
  <c r="K105" i="9"/>
  <c r="K103" i="9"/>
  <c r="K98" i="9"/>
  <c r="K91" i="9"/>
  <c r="K92" i="9"/>
  <c r="K93" i="9"/>
  <c r="K90" i="9"/>
  <c r="K85" i="9"/>
  <c r="K84" i="9"/>
  <c r="K78" i="9"/>
  <c r="K79" i="9"/>
  <c r="K77" i="9"/>
  <c r="K62" i="9"/>
  <c r="K63" i="9"/>
  <c r="K64" i="9"/>
  <c r="K65" i="9"/>
  <c r="K66" i="9"/>
  <c r="K67" i="9"/>
  <c r="K68" i="9"/>
  <c r="K69" i="9"/>
  <c r="K70" i="9"/>
  <c r="K71" i="9"/>
  <c r="K72" i="9"/>
  <c r="K61" i="9"/>
  <c r="K54" i="9"/>
  <c r="K55" i="9"/>
  <c r="K56" i="9"/>
  <c r="K53" i="9"/>
  <c r="K42" i="9"/>
  <c r="K43" i="9"/>
  <c r="K44" i="9"/>
  <c r="K45" i="9"/>
  <c r="K46" i="9"/>
  <c r="K47" i="9"/>
  <c r="K48" i="9"/>
  <c r="K41" i="9"/>
  <c r="K32" i="9"/>
  <c r="K33" i="9"/>
  <c r="K34" i="9"/>
  <c r="K35" i="9"/>
  <c r="K36" i="9"/>
  <c r="K31" i="9"/>
  <c r="K20" i="9"/>
  <c r="K21" i="9"/>
  <c r="K22" i="9"/>
  <c r="K23" i="9"/>
  <c r="K24" i="9"/>
  <c r="K25" i="9"/>
  <c r="K26" i="9"/>
  <c r="K19" i="9"/>
  <c r="K6" i="9"/>
  <c r="K7" i="9"/>
  <c r="K8" i="9"/>
  <c r="K9" i="9"/>
  <c r="K10" i="9"/>
  <c r="K11" i="9"/>
  <c r="K12" i="9"/>
  <c r="K13" i="9"/>
  <c r="K5" i="9"/>
</calcChain>
</file>

<file path=xl/sharedStrings.xml><?xml version="1.0" encoding="utf-8"?>
<sst xmlns="http://schemas.openxmlformats.org/spreadsheetml/2006/main" count="1359" uniqueCount="203">
  <si>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</si>
  <si>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</si>
  <si>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</si>
  <si>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</si>
  <si>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</si>
  <si>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</si>
  <si>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</si>
  <si>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</si>
  <si>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</si>
  <si>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</si>
  <si>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</si>
  <si>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</si>
  <si>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</si>
  <si>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</si>
  <si>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</si>
  <si>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Decyzja merytoryczna + decyzja płatnicza</t>
  </si>
  <si>
    <t>Zniszczone, nieszczelne połączenia ścian z podłogami uniemożliwiające mycie i dezynfekcję</t>
  </si>
  <si>
    <t>Powierzchnie ścian zniszczone, ubytki, pęknięcia, ubytki w płytkach ściennych</t>
  </si>
  <si>
    <t>Nieprawidłowy stan sanitarno-techniczny wyposażenia gabinetu - ubytki powierzchni</t>
  </si>
  <si>
    <t>Brak zmywalności, zniszczenia powierzchni mebli</t>
  </si>
  <si>
    <t>Stan sanitarno-techniczny sufitów podwieszanych (jeśli dotyczy) - powierzchnie zniszczone, uniemożliwiające mycie i dezynfekcję</t>
  </si>
  <si>
    <t>Pomieszczenia nie wymagające aseptyki</t>
  </si>
  <si>
    <t>Powierzchnia podłogi zniszczona, z ubytkami, uniemożliwiająca mycie i dezynfekcję*</t>
  </si>
  <si>
    <t>Zniszczone, nieszczelne połączenia ścian z podłogami uniemożliwiające mycie i dezynfekcję*</t>
  </si>
  <si>
    <t>Nieprawidłowy stan sanitarno techniczny mebli - brak zmywalności, ubytki powierzchni**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</si>
  <si>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</si>
  <si>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Gabinet zabiegowy - pomieszczenie wymagające aseptyki</t>
  </si>
  <si>
    <t>Czy sytuacja w podmioce może wpłynąć na zmianę sankcji</t>
  </si>
  <si>
    <t>Wyposażenie umywalki do mycia rąk</t>
  </si>
  <si>
    <t>Brak co najmniej jednej umywalki z baterią z ciepłą i zimną wodą.</t>
  </si>
  <si>
    <t>decyzja merytoryczna + decyzja płatnicza</t>
  </si>
  <si>
    <t>Brak dozownika z mydłem i/lub brak mydła.</t>
  </si>
  <si>
    <t>Brak dozownika ze środkiem dezynfekcyjnym i/lub brak środka dezynfekcyjnego.</t>
  </si>
  <si>
    <t>Brak pojemnika z ręcznikami jednorazowego użycia i/lub ręczników jednorazowego użycia.</t>
  </si>
  <si>
    <t>Nieprawidłowy stan sanitarno-higieniczny wyposażenia umywalki (Brudne wyposażenie)</t>
  </si>
  <si>
    <t>zalecenie pokontrolne + decyzja płatnicza</t>
  </si>
  <si>
    <t>Brak zmywalności wyposażenia (pęknięta, zniszczona powierzchnia).</t>
  </si>
  <si>
    <t>Wyposażenie w zlew z baterią (nie dotyczy gdy stanowisko mycia rąk personelu oraz narzędzi i sprzętu wielokrotnego użycia są zorganiozowane w oddzielnych pomieszczeniach)</t>
  </si>
  <si>
    <t>Brak zlewu z baterią (niezależnie od umywalek)</t>
  </si>
  <si>
    <t>Nieprawidłowy stan sanitarno-higieniczny zlewu z baterią.</t>
  </si>
  <si>
    <t xml:space="preserve">Tabela 3. Gabinet lekarski niezabiegowy </t>
  </si>
  <si>
    <t>Wyposażenie umywalkli do mycia rąk</t>
  </si>
  <si>
    <t>Brak co najmniej jednej umywalki z ciepłą i zimną wodą</t>
  </si>
  <si>
    <t>Brak dozownika z mydłem i/lub brak mydła</t>
  </si>
  <si>
    <t>Zalecenia pokontrolne + decyzja płatnicza</t>
  </si>
  <si>
    <t>Brak zmywalności wyposażenia (pęknięta, zniszczona powierzchnia)</t>
  </si>
  <si>
    <t>Tabela 4. Ogólne wymagania</t>
  </si>
  <si>
    <t>Układ funkcjonalny centrum</t>
  </si>
  <si>
    <t>Brak wydzielonej strefy przebywania dawców</t>
  </si>
  <si>
    <t>Brak ciągów funkcjonalnych w zakresie podstawowej działalności centrum (Przez podstawową działalność rozumie się rejestrację dawców, badania lekarskie i laboratoryjne, pobietanie krwi, preparatykę krwi i jej składników oraz ich przechowywanie i ekspedycję)</t>
  </si>
  <si>
    <t>Brak grupowania pomieszceń i działów ze względu na powiazania funkcjonalne</t>
  </si>
  <si>
    <t>Brak grupowania pomieszzceń lub działów ze względu na szczególne wymagania techniczne (podobieństwo i nasycenie instalacyjne)</t>
  </si>
  <si>
    <t>Zapewnienie wentylacji mechanicznej (W szczególności dot. pomieszczeń, w których znajdują się zbiorniki z ciekłym azotem, pomieszczenia przeznaczonego na radiator)</t>
  </si>
  <si>
    <t>Brak wentylacji mechanicznej w pomieszczeniach, w których jest konieczna zwiększona wymiana powietrza</t>
  </si>
  <si>
    <t>Klimatyzacja w pomieszczeniach przeznaczonych do pobierania i preparatyki krwi</t>
  </si>
  <si>
    <t>Brak klimatyzacji w pomieszczeniach przeznaczonych do pobietania i preparatyki krwi i jej składkich oraz pomieszczeń działu laboratoryjnego</t>
  </si>
  <si>
    <t>Zapewnienie pomieszczenia magazynowe</t>
  </si>
  <si>
    <t>Brak pomieszczenia magazynowego zapewniającego warunki przechowywania wymagane przez producentów poszczególnych materiałów pomocniczych stosowanych w centrum</t>
  </si>
  <si>
    <t>Zapewnienie szatni</t>
  </si>
  <si>
    <t>Brak szatni przy wejściu do pomieszczeń centrum</t>
  </si>
  <si>
    <t>Tabela 5. Dział dawców</t>
  </si>
  <si>
    <t>Zapewnienie pomieszczeń i urządzeń</t>
  </si>
  <si>
    <t>Brak pomieszczeń i urządzeń zapewniających rejestrację i prowadzenie ciagłej ewidencji dawców, z uwzględnieniem pomieszczenia umożliwiającego wypełnianie kwestionariuszy</t>
  </si>
  <si>
    <t>Brak pomieszczeń i urządzeń zapewniających dokonywanie wszystkich czynności zwiazanych z zakwalifikowaniem zgłaszających się osób (pobieranie krwi do celów diagnostyki, badanie dawców przed oddaniem krwi i okresowe czynności administracyjne)</t>
  </si>
  <si>
    <t>Brak pomieszczeń i urządzeń zapewniających wydawanie posiłków regeneracyjnych przed lub po zabiegu pobrania</t>
  </si>
  <si>
    <t>Zapewnienie bezpośredniego połączenia z działem pobierania oraz dogodnego połączenia z działem laboratoryjnym</t>
  </si>
  <si>
    <t>Brak bezpośredniego połączenia działu dawców z działem pobierania oraz dogodnego połączenia z działem laboraotoryjnym</t>
  </si>
  <si>
    <t>Tabela 6. Dział pobierania</t>
  </si>
  <si>
    <t>Brak pomieszczeń i urządzeń zapewniających wykonanie prac przygotowawczych do pobierania krwi lub jej składników</t>
  </si>
  <si>
    <t>Brak pomieszczeń i urządzeń zapewniających rejestrację dawców przed pobranie krwi lub jej składników</t>
  </si>
  <si>
    <t>Brak pomieszczeń i urządzeń zapewniających pobieranie krwi lub jej składników</t>
  </si>
  <si>
    <t>Brak pomieszczeń i urządzeń zapewniających wykonywanie zabiegów aferezy i przekazywanie pobranych składników krwi do działu preparatyki, ekspedycji lub innego działu</t>
  </si>
  <si>
    <t>Brak pomieszczeń i urządzeń zapewniających prowadzenie dokumentacji pobranej krwi lub jej składników</t>
  </si>
  <si>
    <t>Zapewnienie pomieszczeń dostępne dla dawców</t>
  </si>
  <si>
    <t>Brak poczekalni</t>
  </si>
  <si>
    <t>Brak pomieszczenia higieniczno-sanitarnego dostępnego dla osób niepełnosprawnych, w tym poruszających się na wózkach inwalidzkich</t>
  </si>
  <si>
    <t>Brak gabinetu badań</t>
  </si>
  <si>
    <t>Brak sali pobrań</t>
  </si>
  <si>
    <t>Brak pomieszczenia do wypoczynku dawców, wydawania i spożywania posiłku regeneracyjnego</t>
  </si>
  <si>
    <t>Zapewnienie dogodnego połączenia z działem preparatyki oraz z działem ekspedycji</t>
  </si>
  <si>
    <t>Brak dogodnego połęczenia działu pobierania z działem preparatyki oraz z działem ekspedycji</t>
  </si>
  <si>
    <t>Zapewnienie dogodnego połęczenia sali pobrań ze stanowiskiem kontroli serologicznej</t>
  </si>
  <si>
    <t>Brak dogodnego połączenia sali pobrań ze stanowiskiem kontroli serologicznej</t>
  </si>
  <si>
    <t>Tabela 7. Dział preparatyki</t>
  </si>
  <si>
    <t>Zapewnienie pomieszczeń, w których wykonuje się wszystkie rodzaje preparatyki, przechowuje się krew</t>
  </si>
  <si>
    <t>Brak pomieszczeń, w których wykonuje się wszystkie rodzaje preparatyki, z uwzględnieniem preparatyki w układzie otwartym</t>
  </si>
  <si>
    <t>Brak pomieszczeń, w których przechowuje się w standardowych warunkach krwe i jej składniki niezakwilifikowane jeszcze do użytku</t>
  </si>
  <si>
    <t>Zapewnienie dogodnego połączenia działu preparatku z działem magazynowania i działem ekspedycji</t>
  </si>
  <si>
    <t>Brak dogonego połączenia działu preparatyki z działem magazynowania i działem ekspedycji</t>
  </si>
  <si>
    <t>Tabela 8. Dział laboratoryjny</t>
  </si>
  <si>
    <t>Zapewnienie pomieszczeń i urządzeń zapewniających wykonanie wszystkich obowiazujących badań u dawcy i w preparacie krwi lub jej składników</t>
  </si>
  <si>
    <t>Brak pomieszczeń i urządzeń działu laboratoryjnego zapewniających wykonanie wszystkich obowiązujących badań u dawcy i w preparacie krwi lub jej składników</t>
  </si>
  <si>
    <t>Zapewnienie w pomieszczeniach klimatyzacji</t>
  </si>
  <si>
    <t>Brak klimatyzacji w pomieszczeniach laboratoryjnych (pracownie: hematologiczne, biochemiczne, wirusowe, biologii molekularnej i inne)</t>
  </si>
  <si>
    <t>Tabela 9. Dział ekspedycji</t>
  </si>
  <si>
    <t>Zapewnienie pomieszczeń, w których przechowuje się krew i jej składniki, przyjmuje się zwroty niewykorzystanej krwi i jej składników</t>
  </si>
  <si>
    <t>Brak pomieszczeń, w których przechowuje się w odpowiedniej temperaturze krwi i jej składniki</t>
  </si>
  <si>
    <t>Brak pomieszczeń, w których przyjmuje się zwroty niewykorzystanej krwi i jej składników</t>
  </si>
  <si>
    <t>Zapewnienie magazynu (chłodnia, lodówka, zamrażarka) krwi i jej składników w dziale ekspedycji lub w jego pobliżu</t>
  </si>
  <si>
    <t>Brak magazynu (chłodnie, lodówki, zamrażarki) krwi i jej składników zlokalizowanego w dziale ekspedycji lub w jego pobliżu</t>
  </si>
  <si>
    <t>Zapewnienie poczekalni przy dziale ekspedycji</t>
  </si>
  <si>
    <t>Brak poczekalni przy dziale ekspedycji, łatwo dostępnej z zewnątrz</t>
  </si>
  <si>
    <t>Tabela 10. Dział zapewnienia jakości</t>
  </si>
  <si>
    <t>Zapewnienie pomieszczeń i urządzeń działu zapewnienia jakości zapewniających prowadzenie kontroli jakości wszystkich preparatów krwi i jej składników produkowanych na obszarze działania centrum</t>
  </si>
  <si>
    <t>Brak pomieszczeń i urządzeń działu zapewnienia jakości zapewniających prowadzenie kontroli jakości wszystkich preparatów krwi i jej skłądników produkowanych na obszarze działania centrum</t>
  </si>
  <si>
    <t>Tabela 11. Oddział terenowy</t>
  </si>
  <si>
    <t>Zapewnienie części dostępnej dla dawców oraz niedostępnej dla nich części laboratoryjnej, przeznaczonej także do preparatyki (w przypadku jej wykonywania), ekspedycji krwi i jej składników</t>
  </si>
  <si>
    <t>Brak części dostępnej dla dawców oraz niedostępnej dla dawców cześci laboratoryjnej, przeznaczonej także do preparatyki (w przypadku jej wykonywania), ekspedycji krwi i jej składników</t>
  </si>
  <si>
    <t>Zapewnienie szatni oraz pomieszczenia higieniczno-santarnego dla dawców</t>
  </si>
  <si>
    <t>Brak szatni oraz pomieszczenia higieniczno-sanitarnego dla dawców</t>
  </si>
  <si>
    <t>Zapewnienie pomieszczeń służących do przygotowania, wydawania i spożywania posiłku regeneracyjnego. (Dopuszcza się wykorzystanie do tego celu stołówki szpitalnej lub bufetu)</t>
  </si>
  <si>
    <t>Brak pomieszczeń służących do przygotowywania, wydawania i spożywania posiłku regeneracyjnego</t>
  </si>
  <si>
    <t xml:space="preserve">Tabela 12. Pomieszczenie / miejsce do składowania bielizny czystej / brudnej </t>
  </si>
  <si>
    <t>Czy sytuacja w podmiocie może wpłynąć na zmianę sankcji</t>
  </si>
  <si>
    <t>Postępowanie z bielizną czystą i brudną (fartuchy personelu)</t>
  </si>
  <si>
    <t>Brak wydzielenia pomieszczenia lub miejsca na przechowywanie odzieży czystej</t>
  </si>
  <si>
    <t>Brak wydzielenia pomieszczenia lub miejsca na przechowywanie odzieży brudnej</t>
  </si>
  <si>
    <t>Tabela 13. Miejsce / pomieszczenie porządkowe*</t>
  </si>
  <si>
    <t>Wyposażenie, przechowywanie, postępowanie ze środkami i sprzętem do sprzątania</t>
  </si>
  <si>
    <t>Brak wydzielone miejsca lub pomieszczenia do przechowywania środków czystości i preparatów myjąco-dezynfekcyjnych</t>
  </si>
  <si>
    <t>Brak wyposażenia w zlew z baterią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</si>
  <si>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</si>
  <si>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</si>
  <si>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</si>
  <si>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Zniszczony sprzęt do sprzątania, mokry, brudny</t>
  </si>
  <si>
    <t>*Miejsce do przechowywania środków czystości i preparatów myjąco-dezynfekcyjnych</t>
  </si>
  <si>
    <t>Tabela 14. Pomieszczenie higieniczno-sanitarne - dla pacjentów i personelu</t>
  </si>
  <si>
    <t>Sanckje z uwzględnieniem sytuacji w podmiocie</t>
  </si>
  <si>
    <t>Brak umywalki w pomieszczeniu higieniczno-sanitarnym</t>
  </si>
  <si>
    <t>Brak pojemnika z ręcznikami jednorazowego użycia i/lub ręczników jednorazowego użycia</t>
  </si>
  <si>
    <t>Nieprawidłowy stan saniternohigieniczny wyposażenia umywalki (brudne wyposażenie)</t>
  </si>
  <si>
    <t>Dodatkowe wymgania wynikiające z przepisów BHP w zakresie pomieszczeń dla personelu</t>
  </si>
  <si>
    <t>Brak powierzchni zmywalnej i odpowrnej na działanie wilgoci do wysokości co najmniej 2 metrów</t>
  </si>
  <si>
    <t>Nieodpowiedni stan pomieszczenia wraz z wyposażeniem. Brak zapewnienie przez pracodawdę stanu pomieszczenie oraz wyposażenia zapewniającego bezpieczne i higieniczne korzystanie z nich przez pracowników</t>
  </si>
  <si>
    <t>Tabela 15. Udzielanie swiadczeń zdrowotnych - zgodność z procedurami</t>
  </si>
  <si>
    <t>Bezpieczne udzielanie świadczeń</t>
  </si>
  <si>
    <t>Nieprzestrzeganie procedur obowiązujących w podmiocie leczniczym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</si>
  <si>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16.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</si>
  <si>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</si>
  <si>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</si>
  <si>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</si>
  <si>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</si>
  <si>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</si>
  <si>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</si>
  <si>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Nieprawidłowa częstotliwość kontroli (rzadziej niż co 6 misięcy)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</si>
  <si>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</si>
  <si>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Brak dokumentacji w siedzibie podmiotu leczniczego</t>
  </si>
  <si>
    <t>Brak rekontroli w przypadku stwierdzenia nieprawidłowości (w terminie 3 miesięcy od daty przekazania raportu)</t>
  </si>
  <si>
    <t>Niezgodny zakres kontroli z zakresem udzielanych świadczeń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</si>
  <si>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</si>
  <si>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BRAK ELEMENTÓW WCHODZĄCYCH W ZAKRES KONTROLI WEWNĘTRZNEJ - brak oceny prawidłowości i skuteczności stosowania środków ochrony indywidualnej i zbiorowej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</si>
  <si>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</si>
  <si>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</si>
  <si>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Zgdoność oferowanych świadczeń zdrowotnych z wydaną decyzją sanitarną</t>
  </si>
  <si>
    <t>Oferowane świadczenia zdrowotne niezgodne z wydaną decyzją PPIS (dot. zakresu lub lokalizacji)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</si>
  <si>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</si>
  <si>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</si>
  <si>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</si>
  <si>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</si>
  <si>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</si>
  <si>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Tabela 17. Kontrola przestrzegania zakazu palenia</t>
  </si>
  <si>
    <t>Pomieszczenia podmiotu leczniczego</t>
  </si>
  <si>
    <t>Palenie tytoniu na terenie podmiotu</t>
  </si>
  <si>
    <t>Mandat karny wystawiony na osobę palącą</t>
  </si>
  <si>
    <t>Brak oznakowania informacyjnego o zakazie palenia</t>
  </si>
  <si>
    <t>Kara grzywny, decyzja merytoryczna + decyzja płatnicza</t>
  </si>
  <si>
    <t>Tak</t>
  </si>
  <si>
    <t>Nie</t>
  </si>
  <si>
    <t xml:space="preserve">1. Podmiot posiada program dostosowawczy w danym zakresie. </t>
  </si>
  <si>
    <t>2. Inne</t>
  </si>
  <si>
    <t>1. Nieprawidłowości usunięto w trakcie kontroli.</t>
  </si>
  <si>
    <t>1. Decyzja płatnicza.</t>
  </si>
  <si>
    <t>ustawy z dnia 14 marca 1985 r. o Państwowej Inspekcji Sanitarnej (tekst jednolity Dz.U. z 2017 poz. 1261 z późn. zm.);</t>
  </si>
  <si>
    <t>ustawy z dnia 14 czerwca 1960 r. Kodeks postępowania administracyjnego (tekst jednolity Dz.U. z 2017 poz. 1257 z późn. zm.);</t>
  </si>
  <si>
    <t>ustawy z dnia 5 grudnia 2008 r. o zapobieganiu oraz zwalczaniu zakażeń i chorób zakaźnych u ludzi (tekst jednolity Dz.U. z 2018 poz. 151);</t>
  </si>
  <si>
    <t>ustawy z dnia 9 listopada 1995 r. o ochronie zdrowia przed następstwami używania tytoniu i wyrobów tytoniowych (t.j. Dz.U. z 2018 r. poz. 1446);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</si>
  <si>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</si>
  <si>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</si>
  <si>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(t.j. Dz. U. z 2003 r. nr 169, poz. 1650 z późn. zm.)</t>
  </si>
  <si>
    <t>ustawy z dnia 20 maja 1971 r. Kodeks wykroczeń (t.j. Dz. U. z 2018 r. poz. 618, 911);</t>
  </si>
  <si>
    <t>ustawy z dnia 24 sierpnia 2001 r. Kodeks postępowania w sprawach o wykroczenia (t.j. Dz. U. z 2018 r. poz. 475, 1039, 1467)</t>
  </si>
  <si>
    <t>rozporządzenia Ministra Zdrowia z dnia 3 listopada 2011r. w sprawie szpitalnego oddziału ratunkowego (tekst jednolity Dz.U. z 2018 poz. 979);</t>
  </si>
  <si>
    <t>rozporządzenia Ministra Zdrowia z dnia 27 maja 2010 r. w sprawie zakresu, sposobu i częstotliwości prowadzenia kontroli wewnętrznej w obszarze realizacji działań zapobiegających szerzeniu się zakażeń i chorób zakaźnych (Dz. U. z 2010 nr 100 poz. 646)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</si>
  <si>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</t>
  </si>
  <si>
    <t>rozporządzenia Ministra Zdrowia z dnia 2 kwietnia 2012 r. w sprawie określenia wymagań, jakim powinny odpowiadać zakłady i urządzenia lecznictwa uzdrowiskowego  (Dz. U. z 2012 r. poz. 452 z późn. zm.)</t>
  </si>
  <si>
    <t>ustawy z dnia 14 grudnia 2012 r. o odpadach (tj. Dz. U. z 2018 r. poz. 992)</t>
  </si>
  <si>
    <t xml:space="preserve">1. Odstąpienie od wszczęcia postępowania. </t>
  </si>
  <si>
    <t xml:space="preserve">2. Nierpawidłowość ujęta w decyzji </t>
  </si>
  <si>
    <t xml:space="preserve">3. Nieprawidłowości usunięto w trakcie kontroli. </t>
  </si>
  <si>
    <t xml:space="preserve">4. Inne </t>
  </si>
  <si>
    <t xml:space="preserve">2. Odstąpienie od wszczęcia postępowania. </t>
  </si>
  <si>
    <t xml:space="preserve">3. Decyzja płatnicza </t>
  </si>
  <si>
    <t xml:space="preserve">1. decyzja merytorycznae + decyzja płatnicza </t>
  </si>
  <si>
    <t xml:space="preserve">1. Nierpawidłowość ujęta w decyzji </t>
  </si>
  <si>
    <t xml:space="preserve">2. Nieprawidłowości usunięto w trakcie kontroli. </t>
  </si>
  <si>
    <t xml:space="preserve">2. Decyzja płatnicza </t>
  </si>
  <si>
    <t xml:space="preserve">4. Zalecenie pokontrolne + decyzja płatnicza </t>
  </si>
  <si>
    <t xml:space="preserve">1. Tak wiele jest nieprawidłowości, iż łączne ryzyko wystąpienia zakażenia lub choroby zakaźnej, wymaga wydania decyzji merytorycznej zamiast zaleceń pokontrolnych </t>
  </si>
  <si>
    <t xml:space="preserve">3. Inne </t>
  </si>
  <si>
    <t xml:space="preserve">3. Zalecenie pokontrolne + decyzja płatnicza </t>
  </si>
  <si>
    <t xml:space="preserve">2. Zalecenie pokontrolne + decyzja płatnicza </t>
  </si>
  <si>
    <t xml:space="preserve">2. zalecenie pokontrolne + decyzja płatnicza </t>
  </si>
  <si>
    <r>
      <t xml:space="preserve">ARKUSZ OCENY RYZYKA
</t>
    </r>
    <r>
      <rPr>
        <b/>
        <sz val="12"/>
        <color indexed="10"/>
        <rFont val="Arial"/>
        <family val="2"/>
        <charset val="238"/>
      </rPr>
      <t>EP Stacja krwiodastwa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</si>
</sst>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/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3" fillId="0" borderId="0"/>
    <xf numFmtId="0" fontId="8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0" xfId="3"/>
    <xf numFmtId="0" fontId="3" fillId="0" borderId="0" xfId="0" applyFont="1"/>
    <xf numFmtId="0" fontId="9" fillId="0" borderId="0" xfId="2" applyFont="1" applyFill="1" applyAlignment="1">
      <alignment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wrapText="1"/>
    </xf>
    <xf numFmtId="0" fontId="9" fillId="0" borderId="0" xfId="2" applyFont="1" applyBorder="1" applyAlignment="1">
      <alignment wrapText="1"/>
    </xf>
    <xf numFmtId="0" fontId="10" fillId="0" borderId="0" xfId="2" applyFont="1" applyAlignment="1">
      <alignment wrapText="1"/>
    </xf>
    <xf numFmtId="0" fontId="1" fillId="0" borderId="1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7" xfId="1" applyFont="1" applyFill="1" applyBorder="1" applyAlignment="1">
      <alignment vertical="top" wrapText="1"/>
    </xf>
    <xf numFmtId="0" fontId="9" fillId="0" borderId="0" xfId="2" applyFont="1" applyAlignment="1">
      <alignment wrapText="1"/>
    </xf>
    <xf numFmtId="0" fontId="9" fillId="0" borderId="0" xfId="2" applyFont="1"/>
    <xf numFmtId="0" fontId="1" fillId="0" borderId="18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/>
    <xf numFmtId="0" fontId="1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/>
    <xf numFmtId="0" fontId="3" fillId="3" borderId="14" xfId="0" applyFont="1" applyFill="1" applyBorder="1" applyAlignment="1" applyProtection="1"/>
    <xf numFmtId="0" fontId="3" fillId="3" borderId="15" xfId="0" applyFont="1" applyFill="1" applyBorder="1" applyAlignment="1" applyProtection="1"/>
    <xf numFmtId="0" fontId="1" fillId="0" borderId="6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/>
    <xf numFmtId="0" fontId="3" fillId="0" borderId="13" xfId="0" applyFont="1" applyBorder="1" applyAlignment="1" applyProtection="1"/>
    <xf numFmtId="0" fontId="1" fillId="0" borderId="18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/>
  </cellXfs>
  <cellStyles count="5">
    <cellStyle name="Normalny" xfId="0" builtinId="0"/>
    <cellStyle name="Normalny 2" xfId="1"/>
    <cellStyle name="Normalny 3" xfId="2"/>
    <cellStyle name="Normalny 4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tabSelected="1" zoomScale="75" zoomScaleNormal="75" workbookViewId="0">
      <selection activeCell="F5" sqref="F5"/>
    </sheetView>
  </sheetViews>
  <sheetFormatPr defaultRowHeight="12.75"/>
  <cols>
    <col min="1" max="1" width="22.28515625" style="9" customWidth="1"/>
    <col min="2" max="2" width="55.5703125" style="9" customWidth="1"/>
    <col min="3" max="3" width="3.28515625" style="9" customWidth="1"/>
    <col min="4" max="4" width="22.42578125" style="9" customWidth="1"/>
    <col min="5" max="5" width="22.5703125" style="9" customWidth="1"/>
    <col min="6" max="6" width="137.42578125" style="9" bestFit="1" customWidth="1"/>
    <col min="7" max="7" width="19" style="9" customWidth="1"/>
    <col min="8" max="8" width="16.42578125" style="9" customWidth="1"/>
    <col min="9" max="9" width="18" style="9" customWidth="1"/>
    <col min="10" max="10" width="19" style="9" customWidth="1"/>
    <col min="11" max="11" width="22.140625" style="9" customWidth="1"/>
    <col min="12" max="14" width="9.140625" style="9"/>
    <col min="15" max="26" width="0" style="9" hidden="1" customWidth="1"/>
    <col min="27" max="16384" width="9.140625" style="9"/>
  </cols>
  <sheetData>
    <row r="1" spans="1:25" ht="60" customHeight="1">
      <c r="A1" s="33" t="s">
        <v>202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P1" s="10" t="s">
        <v>166</v>
      </c>
    </row>
    <row r="2" spans="1: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P2" s="10" t="s">
        <v>167</v>
      </c>
    </row>
    <row r="3" spans="1:25" ht="64.5" thickBot="1">
      <c r="A3" s="35" t="s">
        <v>2</v>
      </c>
      <c r="B3" s="37" t="s">
        <v>3</v>
      </c>
      <c r="C3" s="38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P3" s="9" t="s">
        <v>141</v>
      </c>
    </row>
    <row r="4" spans="1:25" ht="14.25" thickTop="1" thickBot="1">
      <c r="A4" s="36"/>
      <c r="B4" s="39"/>
      <c r="C4" s="40"/>
      <c r="D4" s="13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4">
        <v>8</v>
      </c>
      <c r="P4" s="15">
        <v>1</v>
      </c>
      <c r="Q4" s="15">
        <v>2</v>
      </c>
      <c r="R4" s="15">
        <v>3</v>
      </c>
      <c r="S4" s="15">
        <v>4</v>
      </c>
      <c r="T4" s="16"/>
      <c r="U4" s="16"/>
      <c r="V4" s="15">
        <v>1</v>
      </c>
      <c r="W4" s="15">
        <v>2</v>
      </c>
      <c r="X4" s="15">
        <v>3</v>
      </c>
      <c r="Y4" s="17">
        <v>4</v>
      </c>
    </row>
    <row r="5" spans="1:25" ht="103.5" thickTop="1" thickBot="1">
      <c r="A5" s="18" t="s">
        <v>12</v>
      </c>
      <c r="B5" s="6" t="s">
        <v>13</v>
      </c>
      <c r="C5" s="19">
        <v>1</v>
      </c>
      <c r="D5" s="41"/>
      <c r="E5" s="6" t="s">
        <v>0</v>
      </c>
      <c r="F5" s="6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5" s="6" t="s">
        <v>15</v>
      </c>
      <c r="H5" s="41" t="s">
        <v>0</v>
      </c>
      <c r="I5" s="6" t="s">
        <v>0</v>
      </c>
      <c r="J5" s="6" t="s">
        <v>0</v>
      </c>
      <c r="K5" s="20">
        <f>IF(I5=P5,V5,IF(I5=Q5,W5,IF(I5=R5,X5,IF(I5=S5,Y5,IF(I5=" "," ",)))))</f>
        <v>0</v>
      </c>
      <c r="P5" s="21" t="s">
        <v>168</v>
      </c>
      <c r="Q5" s="21" t="s">
        <v>187</v>
      </c>
      <c r="R5" s="21" t="s">
        <v>188</v>
      </c>
      <c r="S5" s="21" t="s">
        <v>189</v>
      </c>
      <c r="T5" s="22"/>
      <c r="U5" s="22"/>
      <c r="V5" s="21" t="s">
        <v>186</v>
      </c>
      <c r="W5" s="21" t="s">
        <v>190</v>
      </c>
      <c r="X5" s="21" t="s">
        <v>191</v>
      </c>
      <c r="Y5" s="21" t="s">
        <v>196</v>
      </c>
    </row>
    <row r="6" spans="1:25" ht="103.5" thickTop="1" thickBot="1">
      <c r="A6" s="23" t="s">
        <v>0</v>
      </c>
      <c r="B6" s="1" t="s">
        <v>16</v>
      </c>
      <c r="C6" s="24">
        <v>2</v>
      </c>
      <c r="D6" s="6"/>
      <c r="E6" s="1" t="s">
        <v>0</v>
      </c>
      <c r="F6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6" s="1" t="s">
        <v>15</v>
      </c>
      <c r="H6" s="6" t="s">
        <v>0</v>
      </c>
      <c r="I6" s="6" t="s">
        <v>0</v>
      </c>
      <c r="J6" s="1" t="s">
        <v>0</v>
      </c>
      <c r="K6" s="20">
        <f t="shared" ref="K6:K13" si="0">IF(I6=P6,V6,IF(I6=Q6,W6,IF(I6=R6,X6,IF(I6=S6,Y6,IF(I6=" "," ",)))))</f>
        <v>0</v>
      </c>
      <c r="P6" s="21" t="s">
        <v>168</v>
      </c>
      <c r="Q6" s="21" t="s">
        <v>187</v>
      </c>
      <c r="R6" s="21" t="s">
        <v>188</v>
      </c>
      <c r="S6" s="21" t="s">
        <v>189</v>
      </c>
      <c r="T6" s="22"/>
      <c r="U6" s="22"/>
      <c r="V6" s="21" t="s">
        <v>186</v>
      </c>
      <c r="W6" s="21" t="s">
        <v>190</v>
      </c>
      <c r="X6" s="21" t="s">
        <v>191</v>
      </c>
      <c r="Y6" s="21" t="s">
        <v>196</v>
      </c>
    </row>
    <row r="7" spans="1:25" ht="103.5" thickTop="1" thickBot="1">
      <c r="A7" s="23" t="s">
        <v>0</v>
      </c>
      <c r="B7" s="1" t="s">
        <v>17</v>
      </c>
      <c r="C7" s="24">
        <v>3</v>
      </c>
      <c r="D7" s="6"/>
      <c r="E7" s="1" t="s">
        <v>0</v>
      </c>
      <c r="F7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7" s="1" t="s">
        <v>15</v>
      </c>
      <c r="H7" s="6" t="s">
        <v>0</v>
      </c>
      <c r="I7" s="6" t="s">
        <v>0</v>
      </c>
      <c r="J7" s="1" t="s">
        <v>0</v>
      </c>
      <c r="K7" s="20">
        <f t="shared" si="0"/>
        <v>0</v>
      </c>
      <c r="P7" s="21" t="s">
        <v>168</v>
      </c>
      <c r="Q7" s="21" t="s">
        <v>187</v>
      </c>
      <c r="R7" s="21" t="s">
        <v>188</v>
      </c>
      <c r="S7" s="21" t="s">
        <v>189</v>
      </c>
      <c r="T7" s="22"/>
      <c r="U7" s="22"/>
      <c r="V7" s="21" t="s">
        <v>186</v>
      </c>
      <c r="W7" s="21" t="s">
        <v>190</v>
      </c>
      <c r="X7" s="21" t="s">
        <v>191</v>
      </c>
      <c r="Y7" s="21" t="s">
        <v>196</v>
      </c>
    </row>
    <row r="8" spans="1:25" ht="103.5" thickTop="1" thickBot="1">
      <c r="A8" s="23" t="s">
        <v>0</v>
      </c>
      <c r="B8" s="1" t="s">
        <v>18</v>
      </c>
      <c r="C8" s="24">
        <v>4</v>
      </c>
      <c r="D8" s="6"/>
      <c r="E8" s="1" t="s">
        <v>0</v>
      </c>
      <c r="F8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6" t="s">
        <v>0</v>
      </c>
      <c r="I8" s="6" t="s">
        <v>0</v>
      </c>
      <c r="J8" s="1" t="s">
        <v>0</v>
      </c>
      <c r="K8" s="20">
        <f t="shared" si="0"/>
        <v>0</v>
      </c>
      <c r="P8" s="21" t="s">
        <v>168</v>
      </c>
      <c r="Q8" s="21" t="s">
        <v>187</v>
      </c>
      <c r="R8" s="21" t="s">
        <v>188</v>
      </c>
      <c r="S8" s="21" t="s">
        <v>189</v>
      </c>
      <c r="T8" s="22"/>
      <c r="U8" s="22"/>
      <c r="V8" s="21" t="s">
        <v>186</v>
      </c>
      <c r="W8" s="21" t="s">
        <v>190</v>
      </c>
      <c r="X8" s="21" t="s">
        <v>191</v>
      </c>
      <c r="Y8" s="21" t="s">
        <v>196</v>
      </c>
    </row>
    <row r="9" spans="1:25" ht="103.5" thickTop="1" thickBot="1">
      <c r="A9" s="23" t="s">
        <v>0</v>
      </c>
      <c r="B9" s="1" t="s">
        <v>19</v>
      </c>
      <c r="C9" s="24">
        <v>5</v>
      </c>
      <c r="D9" s="6"/>
      <c r="E9" s="1" t="s">
        <v>0</v>
      </c>
      <c r="F9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6" t="s">
        <v>0</v>
      </c>
      <c r="I9" s="6" t="s">
        <v>0</v>
      </c>
      <c r="J9" s="1" t="s">
        <v>0</v>
      </c>
      <c r="K9" s="20">
        <f t="shared" si="0"/>
        <v>0</v>
      </c>
      <c r="P9" s="21" t="s">
        <v>168</v>
      </c>
      <c r="Q9" s="21" t="s">
        <v>187</v>
      </c>
      <c r="R9" s="21" t="s">
        <v>188</v>
      </c>
      <c r="S9" s="21" t="s">
        <v>189</v>
      </c>
      <c r="T9" s="22"/>
      <c r="U9" s="22"/>
      <c r="V9" s="21" t="s">
        <v>186</v>
      </c>
      <c r="W9" s="21" t="s">
        <v>190</v>
      </c>
      <c r="X9" s="21" t="s">
        <v>191</v>
      </c>
      <c r="Y9" s="21" t="s">
        <v>196</v>
      </c>
    </row>
    <row r="10" spans="1:25" ht="103.5" thickTop="1" thickBot="1">
      <c r="A10" s="23" t="s">
        <v>0</v>
      </c>
      <c r="B10" s="1" t="s">
        <v>20</v>
      </c>
      <c r="C10" s="24">
        <v>6</v>
      </c>
      <c r="D10" s="6"/>
      <c r="E10" s="1" t="s">
        <v>0</v>
      </c>
      <c r="F10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6" t="s">
        <v>0</v>
      </c>
      <c r="I10" s="6" t="s">
        <v>0</v>
      </c>
      <c r="J10" s="1" t="s">
        <v>0</v>
      </c>
      <c r="K10" s="20">
        <f t="shared" si="0"/>
        <v>0</v>
      </c>
      <c r="P10" s="21" t="s">
        <v>168</v>
      </c>
      <c r="Q10" s="21" t="s">
        <v>187</v>
      </c>
      <c r="R10" s="21" t="s">
        <v>188</v>
      </c>
      <c r="S10" s="21" t="s">
        <v>189</v>
      </c>
      <c r="T10" s="22"/>
      <c r="U10" s="22"/>
      <c r="V10" s="21" t="s">
        <v>186</v>
      </c>
      <c r="W10" s="21" t="s">
        <v>190</v>
      </c>
      <c r="X10" s="21" t="s">
        <v>191</v>
      </c>
      <c r="Y10" s="21" t="s">
        <v>196</v>
      </c>
    </row>
    <row r="11" spans="1:25" ht="103.5" thickTop="1" thickBot="1">
      <c r="A11" s="23" t="s">
        <v>21</v>
      </c>
      <c r="B11" s="1" t="s">
        <v>22</v>
      </c>
      <c r="C11" s="24">
        <v>7</v>
      </c>
      <c r="D11" s="6"/>
      <c r="E11" s="1" t="s">
        <v>0</v>
      </c>
      <c r="F11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6" t="s">
        <v>0</v>
      </c>
      <c r="I11" s="6" t="s">
        <v>0</v>
      </c>
      <c r="J11" s="1" t="s">
        <v>0</v>
      </c>
      <c r="K11" s="20">
        <f t="shared" si="0"/>
        <v>0</v>
      </c>
      <c r="P11" s="21" t="s">
        <v>168</v>
      </c>
      <c r="Q11" s="21" t="s">
        <v>187</v>
      </c>
      <c r="R11" s="21" t="s">
        <v>188</v>
      </c>
      <c r="S11" s="21" t="s">
        <v>189</v>
      </c>
      <c r="T11" s="22"/>
      <c r="U11" s="22"/>
      <c r="V11" s="21" t="s">
        <v>186</v>
      </c>
      <c r="W11" s="21" t="s">
        <v>190</v>
      </c>
      <c r="X11" s="21" t="s">
        <v>191</v>
      </c>
      <c r="Y11" s="21" t="s">
        <v>196</v>
      </c>
    </row>
    <row r="12" spans="1:25" ht="103.5" thickTop="1" thickBot="1">
      <c r="A12" s="23" t="s">
        <v>0</v>
      </c>
      <c r="B12" s="1" t="s">
        <v>23</v>
      </c>
      <c r="C12" s="24">
        <v>8</v>
      </c>
      <c r="D12" s="6"/>
      <c r="E12" s="1" t="s">
        <v>0</v>
      </c>
      <c r="F12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6" t="s">
        <v>0</v>
      </c>
      <c r="I12" s="6" t="s">
        <v>0</v>
      </c>
      <c r="J12" s="1" t="s">
        <v>0</v>
      </c>
      <c r="K12" s="20">
        <f t="shared" si="0"/>
        <v>0</v>
      </c>
      <c r="P12" s="21" t="s">
        <v>168</v>
      </c>
      <c r="Q12" s="21" t="s">
        <v>187</v>
      </c>
      <c r="R12" s="21" t="s">
        <v>188</v>
      </c>
      <c r="S12" s="21" t="s">
        <v>189</v>
      </c>
      <c r="T12" s="22"/>
      <c r="U12" s="22"/>
      <c r="V12" s="21" t="s">
        <v>186</v>
      </c>
      <c r="W12" s="21" t="s">
        <v>190</v>
      </c>
      <c r="X12" s="21" t="s">
        <v>191</v>
      </c>
      <c r="Y12" s="21" t="s">
        <v>196</v>
      </c>
    </row>
    <row r="13" spans="1:25" ht="103.5" thickTop="1" thickBot="1">
      <c r="A13" s="25" t="s">
        <v>0</v>
      </c>
      <c r="B13" s="2" t="s">
        <v>24</v>
      </c>
      <c r="C13" s="26">
        <v>9</v>
      </c>
      <c r="D13" s="6"/>
      <c r="E13" s="2" t="s">
        <v>0</v>
      </c>
      <c r="F13" s="2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3" s="2" t="s">
        <v>15</v>
      </c>
      <c r="H13" s="6" t="s">
        <v>0</v>
      </c>
      <c r="I13" s="6" t="s">
        <v>0</v>
      </c>
      <c r="J13" s="2" t="s">
        <v>0</v>
      </c>
      <c r="K13" s="20">
        <f t="shared" si="0"/>
        <v>0</v>
      </c>
      <c r="P13" s="21" t="s">
        <v>168</v>
      </c>
      <c r="Q13" s="21" t="s">
        <v>187</v>
      </c>
      <c r="R13" s="21" t="s">
        <v>188</v>
      </c>
      <c r="S13" s="21" t="s">
        <v>189</v>
      </c>
      <c r="T13" s="22"/>
      <c r="U13" s="22"/>
      <c r="V13" s="21" t="s">
        <v>186</v>
      </c>
      <c r="W13" s="21" t="s">
        <v>190</v>
      </c>
      <c r="X13" s="21" t="s">
        <v>191</v>
      </c>
      <c r="Y13" s="21" t="s">
        <v>196</v>
      </c>
    </row>
    <row r="14" spans="1:25" ht="13.5" thickTop="1">
      <c r="A14" s="29" t="s">
        <v>25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6" spans="1:25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25" ht="51.75" thickBot="1">
      <c r="A17" s="35" t="s">
        <v>2</v>
      </c>
      <c r="B17" s="37" t="s">
        <v>3</v>
      </c>
      <c r="C17" s="38"/>
      <c r="D17" s="11" t="s">
        <v>4</v>
      </c>
      <c r="E17" s="11" t="s">
        <v>5</v>
      </c>
      <c r="F17" s="11" t="s">
        <v>6</v>
      </c>
      <c r="G17" s="11" t="s">
        <v>7</v>
      </c>
      <c r="H17" s="11" t="s">
        <v>27</v>
      </c>
      <c r="I17" s="11" t="s">
        <v>9</v>
      </c>
      <c r="J17" s="11" t="s">
        <v>10</v>
      </c>
      <c r="K17" s="12" t="s">
        <v>11</v>
      </c>
    </row>
    <row r="18" spans="1:25" ht="14.25" thickTop="1" thickBot="1">
      <c r="A18" s="36"/>
      <c r="B18" s="39"/>
      <c r="C18" s="40"/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>
        <v>7</v>
      </c>
      <c r="K18" s="14">
        <v>8</v>
      </c>
    </row>
    <row r="19" spans="1:25" ht="103.5" thickTop="1" thickBot="1">
      <c r="A19" s="42" t="s">
        <v>28</v>
      </c>
      <c r="B19" s="6" t="s">
        <v>29</v>
      </c>
      <c r="C19" s="19">
        <v>1</v>
      </c>
      <c r="D19" s="6"/>
      <c r="E19" s="6" t="s">
        <v>0</v>
      </c>
      <c r="F19" s="6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19" s="6" t="s">
        <v>30</v>
      </c>
      <c r="H19" s="6" t="s">
        <v>0</v>
      </c>
      <c r="I19" s="6" t="s">
        <v>0</v>
      </c>
      <c r="J19" s="6" t="s">
        <v>0</v>
      </c>
      <c r="K19" s="20">
        <f t="shared" ref="K19:K26" si="1">IF(I19=P19,V19,IF(I19=Q19,W19,IF(I19=R19,X19,IF(I19=S19,Y19,IF(I19=" "," ",)))))</f>
        <v>0</v>
      </c>
      <c r="P19" s="21" t="s">
        <v>168</v>
      </c>
      <c r="Q19" s="21" t="s">
        <v>187</v>
      </c>
      <c r="R19" s="21" t="s">
        <v>188</v>
      </c>
      <c r="S19" s="21" t="s">
        <v>189</v>
      </c>
      <c r="T19" s="22"/>
      <c r="U19" s="22"/>
      <c r="V19" s="21" t="s">
        <v>186</v>
      </c>
      <c r="W19" s="21" t="s">
        <v>190</v>
      </c>
      <c r="X19" s="21" t="s">
        <v>191</v>
      </c>
      <c r="Y19" s="21" t="s">
        <v>196</v>
      </c>
    </row>
    <row r="20" spans="1:25" ht="103.5" thickTop="1" thickBot="1">
      <c r="A20" s="43"/>
      <c r="B20" s="1" t="s">
        <v>31</v>
      </c>
      <c r="C20" s="24">
        <v>2</v>
      </c>
      <c r="D20" s="6"/>
      <c r="E20" s="1" t="s">
        <v>0</v>
      </c>
      <c r="F20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20" s="1" t="s">
        <v>30</v>
      </c>
      <c r="H20" s="6" t="s">
        <v>0</v>
      </c>
      <c r="I20" s="6" t="s">
        <v>0</v>
      </c>
      <c r="J20" s="1" t="s">
        <v>0</v>
      </c>
      <c r="K20" s="20">
        <f t="shared" si="1"/>
        <v>0</v>
      </c>
      <c r="P20" s="21" t="s">
        <v>168</v>
      </c>
      <c r="Q20" s="21" t="s">
        <v>187</v>
      </c>
      <c r="R20" s="21" t="s">
        <v>188</v>
      </c>
      <c r="S20" s="21" t="s">
        <v>189</v>
      </c>
      <c r="T20" s="22"/>
      <c r="U20" s="22"/>
      <c r="V20" s="21" t="s">
        <v>186</v>
      </c>
      <c r="W20" s="21" t="s">
        <v>190</v>
      </c>
      <c r="X20" s="21" t="s">
        <v>191</v>
      </c>
      <c r="Y20" s="21" t="s">
        <v>196</v>
      </c>
    </row>
    <row r="21" spans="1:25" ht="103.5" thickTop="1" thickBot="1">
      <c r="A21" s="43"/>
      <c r="B21" s="1" t="s">
        <v>32</v>
      </c>
      <c r="C21" s="24">
        <v>3</v>
      </c>
      <c r="D21" s="6"/>
      <c r="E21" s="1" t="s">
        <v>0</v>
      </c>
      <c r="F21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21" s="1" t="s">
        <v>30</v>
      </c>
      <c r="H21" s="6" t="s">
        <v>0</v>
      </c>
      <c r="I21" s="6" t="s">
        <v>0</v>
      </c>
      <c r="J21" s="1" t="s">
        <v>0</v>
      </c>
      <c r="K21" s="20">
        <f t="shared" si="1"/>
        <v>0</v>
      </c>
      <c r="P21" s="21" t="s">
        <v>168</v>
      </c>
      <c r="Q21" s="21" t="s">
        <v>187</v>
      </c>
      <c r="R21" s="21" t="s">
        <v>188</v>
      </c>
      <c r="S21" s="21" t="s">
        <v>189</v>
      </c>
      <c r="T21" s="22"/>
      <c r="U21" s="22"/>
      <c r="V21" s="21" t="s">
        <v>186</v>
      </c>
      <c r="W21" s="21" t="s">
        <v>190</v>
      </c>
      <c r="X21" s="21" t="s">
        <v>191</v>
      </c>
      <c r="Y21" s="21" t="s">
        <v>196</v>
      </c>
    </row>
    <row r="22" spans="1:25" ht="103.5" thickTop="1" thickBot="1">
      <c r="A22" s="43"/>
      <c r="B22" s="1" t="s">
        <v>33</v>
      </c>
      <c r="C22" s="24">
        <v>4</v>
      </c>
      <c r="D22" s="6"/>
      <c r="E22" s="1" t="s">
        <v>0</v>
      </c>
      <c r="F22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22" s="1" t="s">
        <v>30</v>
      </c>
      <c r="H22" s="6" t="s">
        <v>0</v>
      </c>
      <c r="I22" s="6" t="s">
        <v>0</v>
      </c>
      <c r="J22" s="1" t="s">
        <v>0</v>
      </c>
      <c r="K22" s="20">
        <f t="shared" si="1"/>
        <v>0</v>
      </c>
      <c r="P22" s="21" t="s">
        <v>168</v>
      </c>
      <c r="Q22" s="21" t="s">
        <v>187</v>
      </c>
      <c r="R22" s="21" t="s">
        <v>188</v>
      </c>
      <c r="S22" s="21" t="s">
        <v>189</v>
      </c>
      <c r="T22" s="22"/>
      <c r="U22" s="22"/>
      <c r="V22" s="21" t="s">
        <v>186</v>
      </c>
      <c r="W22" s="21" t="s">
        <v>190</v>
      </c>
      <c r="X22" s="21" t="s">
        <v>191</v>
      </c>
      <c r="Y22" s="21" t="s">
        <v>196</v>
      </c>
    </row>
    <row r="23" spans="1:25" ht="94.5" customHeight="1" thickTop="1" thickBot="1">
      <c r="A23" s="43"/>
      <c r="B23" s="1" t="s">
        <v>34</v>
      </c>
      <c r="C23" s="24">
        <v>5</v>
      </c>
      <c r="D23" s="6"/>
      <c r="E23" s="1" t="s">
        <v>0</v>
      </c>
      <c r="F23" s="1" t="str">
        <f>"art. 11 ust 2 pkt. 3 "&amp;prawo!B3</f>
        <v>art. 11 ust 2 pkt. 3 ustawy z dnia 5 grudnia 2008 r. o zapobieganiu oraz zwalczaniu zakażeń i chorób zakaźnych u ludzi (tekst jednolity Dz.U. z 2018 poz. 151);</v>
      </c>
      <c r="G23" s="1" t="s">
        <v>35</v>
      </c>
      <c r="H23" s="6" t="s">
        <v>0</v>
      </c>
      <c r="I23" s="1" t="s">
        <v>0</v>
      </c>
      <c r="J23" s="1" t="s">
        <v>0</v>
      </c>
      <c r="K23" s="20">
        <f t="shared" si="1"/>
        <v>0</v>
      </c>
      <c r="P23" s="21" t="s">
        <v>197</v>
      </c>
      <c r="Q23" s="21" t="s">
        <v>169</v>
      </c>
      <c r="V23" s="21" t="s">
        <v>192</v>
      </c>
      <c r="W23" s="21" t="s">
        <v>201</v>
      </c>
    </row>
    <row r="24" spans="1:25" ht="103.5" thickTop="1" thickBot="1">
      <c r="A24" s="44"/>
      <c r="B24" s="1" t="s">
        <v>36</v>
      </c>
      <c r="C24" s="24">
        <v>6</v>
      </c>
      <c r="D24" s="6"/>
      <c r="E24" s="1" t="s">
        <v>0</v>
      </c>
      <c r="F24" s="1" t="str">
        <f>"§27, §30 "&amp;prawo!B5</f>
        <v>§27, §30 rozporządzenia Ministra Zdrowia z dnia 26 czerwca 2012 r. w sprawie szczegółowych wymagań, jakim powinny odpowiadać pomieszczenia i urządzenia podmiotu wykonującego działalność leczniczą (Dz.U. z 2012 r. poz. 739);</v>
      </c>
      <c r="G24" s="1" t="s">
        <v>30</v>
      </c>
      <c r="H24" s="6" t="s">
        <v>0</v>
      </c>
      <c r="I24" s="1" t="s">
        <v>0</v>
      </c>
      <c r="J24" s="1" t="s">
        <v>0</v>
      </c>
      <c r="K24" s="20">
        <f t="shared" si="1"/>
        <v>0</v>
      </c>
      <c r="P24" s="21" t="s">
        <v>168</v>
      </c>
      <c r="Q24" s="21" t="s">
        <v>187</v>
      </c>
      <c r="R24" s="21" t="s">
        <v>188</v>
      </c>
      <c r="S24" s="21" t="s">
        <v>189</v>
      </c>
      <c r="V24" s="21" t="s">
        <v>186</v>
      </c>
      <c r="W24" s="21" t="s">
        <v>190</v>
      </c>
      <c r="X24" s="21" t="s">
        <v>191</v>
      </c>
      <c r="Y24" s="21" t="s">
        <v>196</v>
      </c>
    </row>
    <row r="25" spans="1:25" ht="103.5" thickTop="1" thickBot="1">
      <c r="A25" s="45" t="s">
        <v>37</v>
      </c>
      <c r="B25" s="1" t="s">
        <v>38</v>
      </c>
      <c r="C25" s="24">
        <v>7</v>
      </c>
      <c r="D25" s="6"/>
      <c r="E25" s="1" t="s">
        <v>0</v>
      </c>
      <c r="F25" s="1" t="str">
        <f>"§36 ust. 2 ust. 3 "&amp;prawo!B5</f>
        <v>§36 ust. 2 ust. 3 rozporządzenia Ministra Zdrowia z dnia 26 czerwca 2012 r. w sprawie szczegółowych wymagań, jakim powinny odpowiadać pomieszczenia i urządzenia podmiotu wykonującego działalność leczniczą (Dz.U. z 2012 r. poz. 739);</v>
      </c>
      <c r="G25" s="1" t="s">
        <v>30</v>
      </c>
      <c r="H25" s="6" t="s">
        <v>0</v>
      </c>
      <c r="I25" s="1" t="s">
        <v>0</v>
      </c>
      <c r="J25" s="1" t="s">
        <v>0</v>
      </c>
      <c r="K25" s="20">
        <f t="shared" si="1"/>
        <v>0</v>
      </c>
      <c r="P25" s="21" t="s">
        <v>168</v>
      </c>
      <c r="Q25" s="21" t="s">
        <v>187</v>
      </c>
      <c r="R25" s="21" t="s">
        <v>188</v>
      </c>
      <c r="S25" s="21" t="s">
        <v>189</v>
      </c>
      <c r="V25" s="21" t="s">
        <v>186</v>
      </c>
      <c r="W25" s="21" t="s">
        <v>190</v>
      </c>
      <c r="X25" s="21" t="s">
        <v>191</v>
      </c>
      <c r="Y25" s="21" t="s">
        <v>196</v>
      </c>
    </row>
    <row r="26" spans="1:25" ht="182.25" customHeight="1" thickTop="1" thickBot="1">
      <c r="A26" s="46"/>
      <c r="B26" s="2" t="s">
        <v>39</v>
      </c>
      <c r="C26" s="26">
        <v>8</v>
      </c>
      <c r="D26" s="6"/>
      <c r="E26" s="2" t="s">
        <v>0</v>
      </c>
      <c r="F26" s="2" t="str">
        <f>"art. 11 ust. 2 pkt 3 "&amp;prawo!B3</f>
        <v>art. 11 ust. 2 pkt 3 ustawy z dnia 5 grudnia 2008 r. o zapobieganiu oraz zwalczaniu zakażeń i chorób zakaźnych u ludzi (tekst jednolity Dz.U. z 2018 poz. 151);</v>
      </c>
      <c r="G26" s="2" t="s">
        <v>35</v>
      </c>
      <c r="H26" s="6" t="s">
        <v>0</v>
      </c>
      <c r="I26" s="2" t="s">
        <v>0</v>
      </c>
      <c r="J26" s="2" t="s">
        <v>0</v>
      </c>
      <c r="K26" s="20">
        <f t="shared" si="1"/>
        <v>0</v>
      </c>
      <c r="P26" s="21" t="s">
        <v>197</v>
      </c>
      <c r="Q26" s="21" t="s">
        <v>169</v>
      </c>
      <c r="V26" s="21" t="s">
        <v>192</v>
      </c>
      <c r="W26" s="21" t="s">
        <v>201</v>
      </c>
    </row>
    <row r="27" spans="1:25" ht="13.5" thickTop="1"/>
    <row r="28" spans="1:25">
      <c r="A28" s="31" t="s">
        <v>40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25" ht="51.75" thickBot="1">
      <c r="A29" s="35" t="s">
        <v>2</v>
      </c>
      <c r="B29" s="37" t="s">
        <v>3</v>
      </c>
      <c r="C29" s="38"/>
      <c r="D29" s="11" t="s">
        <v>4</v>
      </c>
      <c r="E29" s="11" t="s">
        <v>5</v>
      </c>
      <c r="F29" s="11" t="s">
        <v>6</v>
      </c>
      <c r="G29" s="11" t="s">
        <v>7</v>
      </c>
      <c r="H29" s="11" t="s">
        <v>27</v>
      </c>
      <c r="I29" s="11" t="s">
        <v>9</v>
      </c>
      <c r="J29" s="11" t="s">
        <v>10</v>
      </c>
      <c r="K29" s="12" t="s">
        <v>11</v>
      </c>
    </row>
    <row r="30" spans="1:25" ht="14.25" thickTop="1" thickBot="1">
      <c r="A30" s="36"/>
      <c r="B30" s="39"/>
      <c r="C30" s="40"/>
      <c r="D30" s="13">
        <v>1</v>
      </c>
      <c r="E30" s="13">
        <v>2</v>
      </c>
      <c r="F30" s="13">
        <v>3</v>
      </c>
      <c r="G30" s="13">
        <v>4</v>
      </c>
      <c r="H30" s="13">
        <v>5</v>
      </c>
      <c r="I30" s="13">
        <v>6</v>
      </c>
      <c r="J30" s="13">
        <v>7</v>
      </c>
      <c r="K30" s="14">
        <v>8</v>
      </c>
    </row>
    <row r="31" spans="1:25" ht="103.5" thickTop="1" thickBot="1">
      <c r="A31" s="42" t="s">
        <v>41</v>
      </c>
      <c r="B31" s="6" t="s">
        <v>42</v>
      </c>
      <c r="C31" s="19">
        <v>1</v>
      </c>
      <c r="D31" s="6"/>
      <c r="E31" s="6" t="s">
        <v>0</v>
      </c>
      <c r="F31" s="6" t="str">
        <f>"§36 ust 1 pkt 1 "&amp;prawo!B5</f>
        <v>§36 ust 1 pkt 1 rozporządzenia Ministra Zdrowia z dnia 26 czerwca 2012 r. w sprawie szczegółowych wymagań, jakim powinny odpowiadać pomieszczenia i urządzenia podmiotu wykonującego działalność leczniczą (Dz.U. z 2012 r. poz. 739);</v>
      </c>
      <c r="G31" s="6" t="s">
        <v>15</v>
      </c>
      <c r="H31" s="6" t="s">
        <v>0</v>
      </c>
      <c r="I31" s="6" t="s">
        <v>0</v>
      </c>
      <c r="J31" s="6" t="s">
        <v>0</v>
      </c>
      <c r="K31" s="20">
        <f t="shared" ref="K31:K36" si="2">IF(I31=P31,V31,IF(I31=Q31,W31,IF(I31=R31,X31,IF(I31=S31,Y31,IF(I31=" "," ",)))))</f>
        <v>0</v>
      </c>
      <c r="P31" s="21" t="s">
        <v>168</v>
      </c>
      <c r="Q31" s="21" t="s">
        <v>187</v>
      </c>
      <c r="R31" s="21" t="s">
        <v>188</v>
      </c>
      <c r="S31" s="21" t="s">
        <v>189</v>
      </c>
      <c r="V31" s="21" t="s">
        <v>186</v>
      </c>
      <c r="W31" s="21" t="s">
        <v>190</v>
      </c>
      <c r="X31" s="21" t="s">
        <v>191</v>
      </c>
      <c r="Y31" s="21" t="s">
        <v>196</v>
      </c>
    </row>
    <row r="32" spans="1:25" ht="103.5" thickTop="1" thickBot="1">
      <c r="A32" s="43"/>
      <c r="B32" s="1" t="s">
        <v>43</v>
      </c>
      <c r="C32" s="24">
        <v>2</v>
      </c>
      <c r="D32" s="6"/>
      <c r="E32" s="1" t="s">
        <v>0</v>
      </c>
      <c r="F32" s="1" t="str">
        <f>"§36 ust 1 pkt 2 "&amp;prawo!B5</f>
        <v>§36 ust 1 pkt 2 rozporządzenia Ministra Zdrowia z dnia 26 czerwca 2012 r. w sprawie szczegółowych wymagań, jakim powinny odpowiadać pomieszczenia i urządzenia podmiotu wykonującego działalność leczniczą (Dz.U. z 2012 r. poz. 739);</v>
      </c>
      <c r="G32" s="1" t="s">
        <v>15</v>
      </c>
      <c r="H32" s="6" t="s">
        <v>0</v>
      </c>
      <c r="I32" s="6" t="s">
        <v>0</v>
      </c>
      <c r="J32" s="1" t="s">
        <v>0</v>
      </c>
      <c r="K32" s="20">
        <f t="shared" si="2"/>
        <v>0</v>
      </c>
      <c r="P32" s="21" t="s">
        <v>168</v>
      </c>
      <c r="Q32" s="21" t="s">
        <v>187</v>
      </c>
      <c r="R32" s="21" t="s">
        <v>188</v>
      </c>
      <c r="S32" s="21" t="s">
        <v>189</v>
      </c>
      <c r="V32" s="21" t="s">
        <v>186</v>
      </c>
      <c r="W32" s="21" t="s">
        <v>190</v>
      </c>
      <c r="X32" s="21" t="s">
        <v>191</v>
      </c>
      <c r="Y32" s="21" t="s">
        <v>196</v>
      </c>
    </row>
    <row r="33" spans="1:25" ht="103.5" thickTop="1" thickBot="1">
      <c r="A33" s="43"/>
      <c r="B33" s="1" t="s">
        <v>32</v>
      </c>
      <c r="C33" s="24">
        <v>3</v>
      </c>
      <c r="D33" s="6"/>
      <c r="E33" s="1" t="s">
        <v>0</v>
      </c>
      <c r="F33" s="1" t="str">
        <f>"§36 ust 1 pkt 3 "&amp;prawo!B5</f>
        <v>§36 ust 1 pkt 3 rozporządzenia Ministra Zdrowia z dnia 26 czerwca 2012 r. w sprawie szczegółowych wymagań, jakim powinny odpowiadać pomieszczenia i urządzenia podmiotu wykonującego działalność leczniczą (Dz.U. z 2012 r. poz. 739);</v>
      </c>
      <c r="G33" s="1" t="s">
        <v>15</v>
      </c>
      <c r="H33" s="6" t="s">
        <v>0</v>
      </c>
      <c r="I33" s="6" t="s">
        <v>0</v>
      </c>
      <c r="J33" s="1" t="s">
        <v>0</v>
      </c>
      <c r="K33" s="20">
        <f t="shared" si="2"/>
        <v>0</v>
      </c>
      <c r="P33" s="21" t="s">
        <v>168</v>
      </c>
      <c r="Q33" s="21" t="s">
        <v>187</v>
      </c>
      <c r="R33" s="21" t="s">
        <v>188</v>
      </c>
      <c r="S33" s="21" t="s">
        <v>189</v>
      </c>
      <c r="V33" s="21" t="s">
        <v>186</v>
      </c>
      <c r="W33" s="21" t="s">
        <v>190</v>
      </c>
      <c r="X33" s="21" t="s">
        <v>191</v>
      </c>
      <c r="Y33" s="21" t="s">
        <v>196</v>
      </c>
    </row>
    <row r="34" spans="1:25" ht="103.5" thickTop="1" thickBot="1">
      <c r="A34" s="43"/>
      <c r="B34" s="1" t="s">
        <v>33</v>
      </c>
      <c r="C34" s="24">
        <v>4</v>
      </c>
      <c r="D34" s="6"/>
      <c r="E34" s="1" t="s">
        <v>0</v>
      </c>
      <c r="F34" s="1" t="str">
        <f>"§36 ust 1 pkt 4 "&amp;prawo!B5</f>
        <v>§36 ust 1 pkt 4 rozporządzenia Ministra Zdrowia z dnia 26 czerwca 2012 r. w sprawie szczegółowych wymagań, jakim powinny odpowiadać pomieszczenia i urządzenia podmiotu wykonującego działalność leczniczą (Dz.U. z 2012 r. poz. 739);</v>
      </c>
      <c r="G34" s="1" t="s">
        <v>15</v>
      </c>
      <c r="H34" s="6" t="s">
        <v>0</v>
      </c>
      <c r="I34" s="6" t="s">
        <v>0</v>
      </c>
      <c r="J34" s="1" t="s">
        <v>0</v>
      </c>
      <c r="K34" s="20">
        <f t="shared" si="2"/>
        <v>0</v>
      </c>
      <c r="P34" s="21" t="s">
        <v>168</v>
      </c>
      <c r="Q34" s="21" t="s">
        <v>187</v>
      </c>
      <c r="R34" s="21" t="s">
        <v>188</v>
      </c>
      <c r="S34" s="21" t="s">
        <v>189</v>
      </c>
      <c r="V34" s="21" t="s">
        <v>186</v>
      </c>
      <c r="W34" s="21" t="s">
        <v>190</v>
      </c>
      <c r="X34" s="21" t="s">
        <v>191</v>
      </c>
      <c r="Y34" s="21" t="s">
        <v>196</v>
      </c>
    </row>
    <row r="35" spans="1:25" ht="269.25" thickTop="1" thickBot="1">
      <c r="A35" s="43"/>
      <c r="B35" s="1" t="s">
        <v>34</v>
      </c>
      <c r="C35" s="24">
        <v>5</v>
      </c>
      <c r="D35" s="6"/>
      <c r="E35" s="1" t="s">
        <v>0</v>
      </c>
      <c r="F35" s="1" t="str">
        <f>"art. 11 ust. 2 pkt 3 "&amp;prawo!B3</f>
        <v>art. 11 ust. 2 pkt 3 ustawy z dnia 5 grudnia 2008 r. o zapobieganiu oraz zwalczaniu zakażeń i chorób zakaźnych u ludzi (tekst jednolity Dz.U. z 2018 poz. 151);</v>
      </c>
      <c r="G35" s="1" t="s">
        <v>44</v>
      </c>
      <c r="H35" s="6" t="s">
        <v>0</v>
      </c>
      <c r="I35" s="1"/>
      <c r="J35" s="1" t="s">
        <v>0</v>
      </c>
      <c r="K35" s="20">
        <f t="shared" si="2"/>
        <v>0</v>
      </c>
      <c r="P35" s="21" t="s">
        <v>197</v>
      </c>
      <c r="Q35" s="21" t="s">
        <v>169</v>
      </c>
      <c r="V35" s="21" t="s">
        <v>192</v>
      </c>
      <c r="W35" s="21" t="s">
        <v>201</v>
      </c>
    </row>
    <row r="36" spans="1:25" ht="103.5" thickTop="1" thickBot="1">
      <c r="A36" s="46"/>
      <c r="B36" s="2" t="s">
        <v>45</v>
      </c>
      <c r="C36" s="26">
        <v>6</v>
      </c>
      <c r="D36" s="6"/>
      <c r="E36" s="2" t="s">
        <v>0</v>
      </c>
      <c r="F36" s="2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36" s="2" t="s">
        <v>15</v>
      </c>
      <c r="H36" s="6" t="s">
        <v>0</v>
      </c>
      <c r="I36" s="2" t="s">
        <v>0</v>
      </c>
      <c r="J36" s="2" t="s">
        <v>0</v>
      </c>
      <c r="K36" s="20">
        <f t="shared" si="2"/>
        <v>0</v>
      </c>
      <c r="P36" s="21" t="s">
        <v>168</v>
      </c>
      <c r="Q36" s="21" t="s">
        <v>187</v>
      </c>
      <c r="R36" s="21" t="s">
        <v>188</v>
      </c>
      <c r="S36" s="21" t="s">
        <v>189</v>
      </c>
      <c r="V36" s="21" t="s">
        <v>186</v>
      </c>
      <c r="W36" s="21" t="s">
        <v>190</v>
      </c>
      <c r="X36" s="21" t="s">
        <v>191</v>
      </c>
      <c r="Y36" s="21" t="s">
        <v>196</v>
      </c>
    </row>
    <row r="37" spans="1:25" ht="13.5" thickTop="1"/>
    <row r="38" spans="1:25">
      <c r="A38" s="31" t="s">
        <v>46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25" ht="64.5" thickBot="1">
      <c r="A39" s="35" t="s">
        <v>2</v>
      </c>
      <c r="B39" s="37" t="s">
        <v>3</v>
      </c>
      <c r="C39" s="38"/>
      <c r="D39" s="11" t="s">
        <v>4</v>
      </c>
      <c r="E39" s="11" t="s">
        <v>5</v>
      </c>
      <c r="F39" s="11" t="s">
        <v>6</v>
      </c>
      <c r="G39" s="11" t="s">
        <v>7</v>
      </c>
      <c r="H39" s="11" t="s">
        <v>8</v>
      </c>
      <c r="I39" s="11" t="s">
        <v>9</v>
      </c>
      <c r="J39" s="11" t="s">
        <v>10</v>
      </c>
      <c r="K39" s="12" t="s">
        <v>11</v>
      </c>
    </row>
    <row r="40" spans="1:25" ht="14.25" thickTop="1" thickBot="1">
      <c r="A40" s="36"/>
      <c r="B40" s="39"/>
      <c r="C40" s="40"/>
      <c r="D40" s="13">
        <v>1</v>
      </c>
      <c r="E40" s="13">
        <v>2</v>
      </c>
      <c r="F40" s="13">
        <v>3</v>
      </c>
      <c r="G40" s="13">
        <v>4</v>
      </c>
      <c r="H40" s="13">
        <v>5</v>
      </c>
      <c r="I40" s="13">
        <v>6</v>
      </c>
      <c r="J40" s="13">
        <v>7</v>
      </c>
      <c r="K40" s="14">
        <v>8</v>
      </c>
    </row>
    <row r="41" spans="1:25" ht="103.5" thickTop="1" thickBot="1">
      <c r="A41" s="42" t="s">
        <v>47</v>
      </c>
      <c r="B41" s="6" t="s">
        <v>48</v>
      </c>
      <c r="C41" s="19">
        <v>1</v>
      </c>
      <c r="D41" s="6"/>
      <c r="E41" s="6" t="s">
        <v>0</v>
      </c>
      <c r="F41" s="6" t="str">
        <f>"załącznik nr 4 część I ust. 1 pkt 1 "&amp;prawo!B5</f>
        <v>załącznik nr 4 część I ust. 1 pkt 1 rozporządzenia Ministra Zdrowia z dnia 26 czerwca 2012 r. w sprawie szczegółowych wymagań, jakim powinny odpowiadać pomieszczenia i urządzenia podmiotu wykonującego działalność leczniczą (Dz.U. z 2012 r. poz. 739);</v>
      </c>
      <c r="G41" s="6" t="s">
        <v>15</v>
      </c>
      <c r="H41" s="6" t="s">
        <v>0</v>
      </c>
      <c r="I41" s="6" t="s">
        <v>0</v>
      </c>
      <c r="J41" s="6" t="s">
        <v>0</v>
      </c>
      <c r="K41" s="20">
        <f t="shared" ref="K41:K48" si="3">IF(I41=P41,V41,IF(I41=Q41,W41,IF(I41=R41,X41,IF(I41=S41,Y41,IF(I41=" "," ",)))))</f>
        <v>0</v>
      </c>
      <c r="P41" s="21" t="s">
        <v>168</v>
      </c>
      <c r="Q41" s="21" t="s">
        <v>187</v>
      </c>
      <c r="R41" s="21" t="s">
        <v>188</v>
      </c>
      <c r="S41" s="21" t="s">
        <v>189</v>
      </c>
      <c r="V41" s="21" t="s">
        <v>186</v>
      </c>
      <c r="W41" s="21" t="s">
        <v>190</v>
      </c>
      <c r="X41" s="21" t="s">
        <v>191</v>
      </c>
      <c r="Y41" s="21" t="s">
        <v>196</v>
      </c>
    </row>
    <row r="42" spans="1:25" ht="103.5" thickTop="1" thickBot="1">
      <c r="A42" s="43"/>
      <c r="B42" s="1" t="s">
        <v>49</v>
      </c>
      <c r="C42" s="24">
        <v>2</v>
      </c>
      <c r="D42" s="6"/>
      <c r="E42" s="1" t="s">
        <v>0</v>
      </c>
      <c r="F42" s="1" t="str">
        <f>"załącznik nr 4 część I ust. 1 pkt 2, ust. 2 "&amp;prawo!B5</f>
        <v>załącznik nr 4 część I ust. 1 pkt 2, ust. 2 rozporządzenia Ministra Zdrowia z dnia 26 czerwca 2012 r. w sprawie szczegółowych wymagań, jakim powinny odpowiadać pomieszczenia i urządzenia podmiotu wykonującego działalność leczniczą (Dz.U. z 2012 r. poz. 739);</v>
      </c>
      <c r="G42" s="1" t="s">
        <v>15</v>
      </c>
      <c r="H42" s="6" t="s">
        <v>0</v>
      </c>
      <c r="I42" s="6" t="s">
        <v>0</v>
      </c>
      <c r="J42" s="1" t="s">
        <v>0</v>
      </c>
      <c r="K42" s="20">
        <f t="shared" si="3"/>
        <v>0</v>
      </c>
      <c r="P42" s="21" t="s">
        <v>168</v>
      </c>
      <c r="Q42" s="21" t="s">
        <v>187</v>
      </c>
      <c r="R42" s="21" t="s">
        <v>188</v>
      </c>
      <c r="S42" s="21" t="s">
        <v>189</v>
      </c>
      <c r="V42" s="21" t="s">
        <v>186</v>
      </c>
      <c r="W42" s="21" t="s">
        <v>190</v>
      </c>
      <c r="X42" s="21" t="s">
        <v>191</v>
      </c>
      <c r="Y42" s="21" t="s">
        <v>196</v>
      </c>
    </row>
    <row r="43" spans="1:25" ht="103.5" thickTop="1" thickBot="1">
      <c r="A43" s="43"/>
      <c r="B43" s="1" t="s">
        <v>50</v>
      </c>
      <c r="C43" s="24">
        <v>3</v>
      </c>
      <c r="D43" s="6"/>
      <c r="E43" s="1" t="s">
        <v>0</v>
      </c>
      <c r="F43" s="1" t="str">
        <f>"załącznik nr 4 część I ust. 1 pkt 3 "&amp;prawo!B5</f>
        <v>załącznik nr 4 część I ust. 1 pkt 3 rozporządzenia Ministra Zdrowia z dnia 26 czerwca 2012 r. w sprawie szczegółowych wymagań, jakim powinny odpowiadać pomieszczenia i urządzenia podmiotu wykonującego działalność leczniczą (Dz.U. z 2012 r. poz. 739);</v>
      </c>
      <c r="G43" s="1" t="s">
        <v>15</v>
      </c>
      <c r="H43" s="6" t="s">
        <v>0</v>
      </c>
      <c r="I43" s="6" t="s">
        <v>0</v>
      </c>
      <c r="J43" s="1" t="s">
        <v>0</v>
      </c>
      <c r="K43" s="20">
        <f t="shared" si="3"/>
        <v>0</v>
      </c>
      <c r="P43" s="21" t="s">
        <v>168</v>
      </c>
      <c r="Q43" s="21" t="s">
        <v>187</v>
      </c>
      <c r="R43" s="21" t="s">
        <v>188</v>
      </c>
      <c r="S43" s="21" t="s">
        <v>189</v>
      </c>
      <c r="V43" s="21" t="s">
        <v>186</v>
      </c>
      <c r="W43" s="21" t="s">
        <v>190</v>
      </c>
      <c r="X43" s="21" t="s">
        <v>191</v>
      </c>
      <c r="Y43" s="21" t="s">
        <v>196</v>
      </c>
    </row>
    <row r="44" spans="1:25" ht="103.5" thickTop="1" thickBot="1">
      <c r="A44" s="44"/>
      <c r="B44" s="1" t="s">
        <v>51</v>
      </c>
      <c r="C44" s="24">
        <v>4</v>
      </c>
      <c r="D44" s="6"/>
      <c r="E44" s="1" t="s">
        <v>0</v>
      </c>
      <c r="F44" s="1" t="str">
        <f>"załącznik nr 4 część I ust. 1 pkt 4 "&amp;prawo!B5</f>
        <v>załącznik nr 4 część I ust. 1 pkt 4 rozporządzenia Ministra Zdrowia z dnia 26 czerwca 2012 r. w sprawie szczegółowych wymagań, jakim powinny odpowiadać pomieszczenia i urządzenia podmiotu wykonującego działalność leczniczą (Dz.U. z 2012 r. poz. 739);</v>
      </c>
      <c r="G44" s="1" t="s">
        <v>15</v>
      </c>
      <c r="H44" s="6" t="s">
        <v>0</v>
      </c>
      <c r="I44" s="6" t="s">
        <v>0</v>
      </c>
      <c r="J44" s="1" t="s">
        <v>0</v>
      </c>
      <c r="K44" s="20">
        <f t="shared" si="3"/>
        <v>0</v>
      </c>
      <c r="P44" s="21" t="s">
        <v>168</v>
      </c>
      <c r="Q44" s="21" t="s">
        <v>187</v>
      </c>
      <c r="R44" s="21" t="s">
        <v>188</v>
      </c>
      <c r="S44" s="21" t="s">
        <v>189</v>
      </c>
      <c r="V44" s="21" t="s">
        <v>186</v>
      </c>
      <c r="W44" s="21" t="s">
        <v>190</v>
      </c>
      <c r="X44" s="21" t="s">
        <v>191</v>
      </c>
      <c r="Y44" s="21" t="s">
        <v>196</v>
      </c>
    </row>
    <row r="45" spans="1:25" ht="141.75" thickTop="1" thickBot="1">
      <c r="A45" s="23" t="s">
        <v>52</v>
      </c>
      <c r="B45" s="1" t="s">
        <v>53</v>
      </c>
      <c r="C45" s="24">
        <v>5</v>
      </c>
      <c r="D45" s="6"/>
      <c r="E45" s="1" t="s">
        <v>0</v>
      </c>
      <c r="F45" s="1" t="str">
        <f>"załącznik nr 4 część I ust. 3 "&amp;prawo!B5</f>
        <v>załącznik nr 4 część I ust. 3 rozporządzenia Ministra Zdrowia z dnia 26 czerwca 2012 r. w sprawie szczegółowych wymagań, jakim powinny odpowiadać pomieszczenia i urządzenia podmiotu wykonującego działalność leczniczą (Dz.U. z 2012 r. poz. 739);</v>
      </c>
      <c r="G45" s="1" t="s">
        <v>15</v>
      </c>
      <c r="H45" s="6" t="s">
        <v>0</v>
      </c>
      <c r="I45" s="6" t="s">
        <v>0</v>
      </c>
      <c r="J45" s="1" t="s">
        <v>0</v>
      </c>
      <c r="K45" s="20">
        <f t="shared" si="3"/>
        <v>0</v>
      </c>
      <c r="P45" s="21" t="s">
        <v>168</v>
      </c>
      <c r="Q45" s="21" t="s">
        <v>187</v>
      </c>
      <c r="R45" s="21" t="s">
        <v>188</v>
      </c>
      <c r="S45" s="21" t="s">
        <v>189</v>
      </c>
      <c r="V45" s="21" t="s">
        <v>186</v>
      </c>
      <c r="W45" s="21" t="s">
        <v>190</v>
      </c>
      <c r="X45" s="21" t="s">
        <v>191</v>
      </c>
      <c r="Y45" s="21" t="s">
        <v>196</v>
      </c>
    </row>
    <row r="46" spans="1:25" ht="103.5" thickTop="1" thickBot="1">
      <c r="A46" s="23" t="s">
        <v>54</v>
      </c>
      <c r="B46" s="1" t="s">
        <v>55</v>
      </c>
      <c r="C46" s="24">
        <v>6</v>
      </c>
      <c r="D46" s="6"/>
      <c r="E46" s="1" t="s">
        <v>0</v>
      </c>
      <c r="F46" s="1" t="str">
        <f>"załącznik nr 4 część I ust. 4 "&amp;prawo!B5</f>
        <v>załącznik nr 4 część I ust. 4 rozporządzenia Ministra Zdrowia z dnia 26 czerwca 2012 r. w sprawie szczegółowych wymagań, jakim powinny odpowiadać pomieszczenia i urządzenia podmiotu wykonującego działalność leczniczą (Dz.U. z 2012 r. poz. 739);</v>
      </c>
      <c r="G46" s="1" t="s">
        <v>15</v>
      </c>
      <c r="H46" s="6" t="s">
        <v>0</v>
      </c>
      <c r="I46" s="6" t="s">
        <v>0</v>
      </c>
      <c r="J46" s="1" t="s">
        <v>0</v>
      </c>
      <c r="K46" s="20">
        <f t="shared" si="3"/>
        <v>0</v>
      </c>
      <c r="P46" s="21" t="s">
        <v>168</v>
      </c>
      <c r="Q46" s="21" t="s">
        <v>187</v>
      </c>
      <c r="R46" s="21" t="s">
        <v>188</v>
      </c>
      <c r="S46" s="21" t="s">
        <v>189</v>
      </c>
      <c r="V46" s="21" t="s">
        <v>186</v>
      </c>
      <c r="W46" s="21" t="s">
        <v>190</v>
      </c>
      <c r="X46" s="21" t="s">
        <v>191</v>
      </c>
      <c r="Y46" s="21" t="s">
        <v>196</v>
      </c>
    </row>
    <row r="47" spans="1:25" ht="103.5" thickTop="1" thickBot="1">
      <c r="A47" s="23" t="s">
        <v>56</v>
      </c>
      <c r="B47" s="1" t="s">
        <v>57</v>
      </c>
      <c r="C47" s="24">
        <v>7</v>
      </c>
      <c r="D47" s="6"/>
      <c r="E47" s="1" t="s">
        <v>0</v>
      </c>
      <c r="F47" s="1" t="str">
        <f>"załącznik nr 4 część I ust. 6 "&amp;prawo!B5</f>
        <v>załącznik nr 4 część I ust. 6 rozporządzenia Ministra Zdrowia z dnia 26 czerwca 2012 r. w sprawie szczegółowych wymagań, jakim powinny odpowiadać pomieszczenia i urządzenia podmiotu wykonującego działalność leczniczą (Dz.U. z 2012 r. poz. 739);</v>
      </c>
      <c r="G47" s="1" t="s">
        <v>15</v>
      </c>
      <c r="H47" s="6" t="s">
        <v>0</v>
      </c>
      <c r="I47" s="6" t="s">
        <v>0</v>
      </c>
      <c r="J47" s="1" t="s">
        <v>0</v>
      </c>
      <c r="K47" s="20">
        <f t="shared" si="3"/>
        <v>0</v>
      </c>
      <c r="P47" s="21" t="s">
        <v>168</v>
      </c>
      <c r="Q47" s="21" t="s">
        <v>187</v>
      </c>
      <c r="R47" s="21" t="s">
        <v>188</v>
      </c>
      <c r="S47" s="21" t="s">
        <v>189</v>
      </c>
      <c r="V47" s="21" t="s">
        <v>186</v>
      </c>
      <c r="W47" s="21" t="s">
        <v>190</v>
      </c>
      <c r="X47" s="21" t="s">
        <v>191</v>
      </c>
      <c r="Y47" s="21" t="s">
        <v>196</v>
      </c>
    </row>
    <row r="48" spans="1:25" ht="103.5" thickTop="1" thickBot="1">
      <c r="A48" s="25" t="s">
        <v>58</v>
      </c>
      <c r="B48" s="2" t="s">
        <v>59</v>
      </c>
      <c r="C48" s="26">
        <v>8</v>
      </c>
      <c r="D48" s="6"/>
      <c r="E48" s="2" t="s">
        <v>0</v>
      </c>
      <c r="F48" s="2" t="str">
        <f>"załącznik nr 4 część I ust. 7 "&amp;prawo!B5</f>
        <v>załącznik nr 4 część I ust. 7 rozporządzenia Ministra Zdrowia z dnia 26 czerwca 2012 r. w sprawie szczegółowych wymagań, jakim powinny odpowiadać pomieszczenia i urządzenia podmiotu wykonującego działalność leczniczą (Dz.U. z 2012 r. poz. 739);</v>
      </c>
      <c r="G48" s="2" t="s">
        <v>15</v>
      </c>
      <c r="H48" s="6" t="s">
        <v>0</v>
      </c>
      <c r="I48" s="6" t="s">
        <v>0</v>
      </c>
      <c r="J48" s="2" t="s">
        <v>0</v>
      </c>
      <c r="K48" s="20">
        <f t="shared" si="3"/>
        <v>0</v>
      </c>
      <c r="P48" s="21" t="s">
        <v>168</v>
      </c>
      <c r="Q48" s="21" t="s">
        <v>187</v>
      </c>
      <c r="R48" s="21" t="s">
        <v>188</v>
      </c>
      <c r="S48" s="21" t="s">
        <v>189</v>
      </c>
      <c r="V48" s="21" t="s">
        <v>186</v>
      </c>
      <c r="W48" s="21" t="s">
        <v>190</v>
      </c>
      <c r="X48" s="21" t="s">
        <v>191</v>
      </c>
      <c r="Y48" s="21" t="s">
        <v>196</v>
      </c>
    </row>
    <row r="49" spans="1:25" ht="13.5" thickTop="1"/>
    <row r="50" spans="1:25">
      <c r="A50" s="31" t="s">
        <v>60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25" ht="64.5" thickBot="1">
      <c r="A51" s="35" t="s">
        <v>2</v>
      </c>
      <c r="B51" s="37" t="s">
        <v>3</v>
      </c>
      <c r="C51" s="38"/>
      <c r="D51" s="11" t="s">
        <v>4</v>
      </c>
      <c r="E51" s="11" t="s">
        <v>5</v>
      </c>
      <c r="F51" s="11" t="s">
        <v>6</v>
      </c>
      <c r="G51" s="11" t="s">
        <v>7</v>
      </c>
      <c r="H51" s="11" t="s">
        <v>8</v>
      </c>
      <c r="I51" s="11" t="s">
        <v>9</v>
      </c>
      <c r="J51" s="11" t="s">
        <v>10</v>
      </c>
      <c r="K51" s="12" t="s">
        <v>11</v>
      </c>
    </row>
    <row r="52" spans="1:25" ht="14.25" thickTop="1" thickBot="1">
      <c r="A52" s="36"/>
      <c r="B52" s="39"/>
      <c r="C52" s="40"/>
      <c r="D52" s="13">
        <v>1</v>
      </c>
      <c r="E52" s="13">
        <v>2</v>
      </c>
      <c r="F52" s="13">
        <v>3</v>
      </c>
      <c r="G52" s="13">
        <v>4</v>
      </c>
      <c r="H52" s="13">
        <v>5</v>
      </c>
      <c r="I52" s="13">
        <v>6</v>
      </c>
      <c r="J52" s="13">
        <v>7</v>
      </c>
      <c r="K52" s="14">
        <v>8</v>
      </c>
    </row>
    <row r="53" spans="1:25" ht="103.5" thickTop="1" thickBot="1">
      <c r="A53" s="42" t="s">
        <v>61</v>
      </c>
      <c r="B53" s="6" t="s">
        <v>62</v>
      </c>
      <c r="C53" s="19">
        <v>1</v>
      </c>
      <c r="D53" s="6"/>
      <c r="E53" s="6" t="s">
        <v>0</v>
      </c>
      <c r="F53" s="6" t="str">
        <f>"załącznik nr 4 część II ust. 1 pkt 1 "&amp;prawo!B5</f>
        <v>załącznik nr 4 część II ust. 1 pkt 1 rozporządzenia Ministra Zdrowia z dnia 26 czerwca 2012 r. w sprawie szczegółowych wymagań, jakim powinny odpowiadać pomieszczenia i urządzenia podmiotu wykonującego działalność leczniczą (Dz.U. z 2012 r. poz. 739);</v>
      </c>
      <c r="G53" s="6" t="s">
        <v>15</v>
      </c>
      <c r="H53" s="6" t="s">
        <v>0</v>
      </c>
      <c r="I53" s="6" t="s">
        <v>0</v>
      </c>
      <c r="J53" s="6" t="s">
        <v>0</v>
      </c>
      <c r="K53" s="20">
        <f>IF(I53=P53,V53,IF(I53=Q53,W53,IF(I53=R53,X53,IF(I53=S53,Y53,IF(I53=" "," ",)))))</f>
        <v>0</v>
      </c>
      <c r="P53" s="21" t="s">
        <v>168</v>
      </c>
      <c r="Q53" s="21" t="s">
        <v>187</v>
      </c>
      <c r="R53" s="21" t="s">
        <v>188</v>
      </c>
      <c r="S53" s="21" t="s">
        <v>189</v>
      </c>
      <c r="V53" s="21" t="s">
        <v>186</v>
      </c>
      <c r="W53" s="21" t="s">
        <v>190</v>
      </c>
      <c r="X53" s="21" t="s">
        <v>191</v>
      </c>
      <c r="Y53" s="21" t="s">
        <v>196</v>
      </c>
    </row>
    <row r="54" spans="1:25" ht="103.5" thickTop="1" thickBot="1">
      <c r="A54" s="43"/>
      <c r="B54" s="1" t="s">
        <v>63</v>
      </c>
      <c r="C54" s="24">
        <v>2</v>
      </c>
      <c r="D54" s="6"/>
      <c r="E54" s="1" t="s">
        <v>0</v>
      </c>
      <c r="F54" s="1" t="str">
        <f>"załącznik nr 4 część II ust. 1 pkt 2 "&amp;prawo!B5</f>
        <v>załącznik nr 4 część II ust. 1 pkt 2 rozporządzenia Ministra Zdrowia z dnia 26 czerwca 2012 r. w sprawie szczegółowych wymagań, jakim powinny odpowiadać pomieszczenia i urządzenia podmiotu wykonującego działalność leczniczą (Dz.U. z 2012 r. poz. 739);</v>
      </c>
      <c r="G54" s="1" t="s">
        <v>15</v>
      </c>
      <c r="H54" s="6" t="s">
        <v>0</v>
      </c>
      <c r="I54" s="6" t="s">
        <v>0</v>
      </c>
      <c r="J54" s="1" t="s">
        <v>0</v>
      </c>
      <c r="K54" s="20">
        <f>IF(I54=P54,V54,IF(I54=Q54,W54,IF(I54=R54,X54,IF(I54=S54,Y54,IF(I54=" "," ",)))))</f>
        <v>0</v>
      </c>
      <c r="P54" s="21" t="s">
        <v>168</v>
      </c>
      <c r="Q54" s="21" t="s">
        <v>187</v>
      </c>
      <c r="R54" s="21" t="s">
        <v>188</v>
      </c>
      <c r="S54" s="21" t="s">
        <v>189</v>
      </c>
      <c r="V54" s="21" t="s">
        <v>186</v>
      </c>
      <c r="W54" s="21" t="s">
        <v>190</v>
      </c>
      <c r="X54" s="21" t="s">
        <v>191</v>
      </c>
      <c r="Y54" s="21" t="s">
        <v>196</v>
      </c>
    </row>
    <row r="55" spans="1:25" ht="103.5" thickTop="1" thickBot="1">
      <c r="A55" s="44"/>
      <c r="B55" s="1" t="s">
        <v>64</v>
      </c>
      <c r="C55" s="24">
        <v>3</v>
      </c>
      <c r="D55" s="6"/>
      <c r="E55" s="1" t="s">
        <v>0</v>
      </c>
      <c r="F55" s="1" t="str">
        <f>"załącznik nr 4 część II ust. 1 pkt 3 "&amp;prawo!B5</f>
        <v>załącznik nr 4 część II ust. 1 pkt 3 rozporządzenia Ministra Zdrowia z dnia 26 czerwca 2012 r. w sprawie szczegółowych wymagań, jakim powinny odpowiadać pomieszczenia i urządzenia podmiotu wykonującego działalność leczniczą (Dz.U. z 2012 r. poz. 739);</v>
      </c>
      <c r="G55" s="1" t="s">
        <v>15</v>
      </c>
      <c r="H55" s="6" t="s">
        <v>0</v>
      </c>
      <c r="I55" s="6" t="s">
        <v>0</v>
      </c>
      <c r="J55" s="1" t="s">
        <v>0</v>
      </c>
      <c r="K55" s="20">
        <f>IF(I55=P55,V55,IF(I55=Q55,W55,IF(I55=R55,X55,IF(I55=S55,Y55,IF(I55=" "," ",)))))</f>
        <v>0</v>
      </c>
      <c r="P55" s="21" t="s">
        <v>168</v>
      </c>
      <c r="Q55" s="21" t="s">
        <v>187</v>
      </c>
      <c r="R55" s="21" t="s">
        <v>188</v>
      </c>
      <c r="S55" s="21" t="s">
        <v>189</v>
      </c>
      <c r="V55" s="21" t="s">
        <v>186</v>
      </c>
      <c r="W55" s="21" t="s">
        <v>190</v>
      </c>
      <c r="X55" s="21" t="s">
        <v>191</v>
      </c>
      <c r="Y55" s="21" t="s">
        <v>196</v>
      </c>
    </row>
    <row r="56" spans="1:25" ht="103.5" thickTop="1" thickBot="1">
      <c r="A56" s="25" t="s">
        <v>65</v>
      </c>
      <c r="B56" s="2" t="s">
        <v>66</v>
      </c>
      <c r="C56" s="26">
        <v>4</v>
      </c>
      <c r="D56" s="6"/>
      <c r="E56" s="2" t="s">
        <v>0</v>
      </c>
      <c r="F56" s="2" t="str">
        <f>"załącznik nr 4 część II ust. 2 "&amp;prawo!B5</f>
        <v>załącznik nr 4 część II ust. 2 rozporządzenia Ministra Zdrowia z dnia 26 czerwca 2012 r. w sprawie szczegółowych wymagań, jakim powinny odpowiadać pomieszczenia i urządzenia podmiotu wykonującego działalność leczniczą (Dz.U. z 2012 r. poz. 739);</v>
      </c>
      <c r="G56" s="2" t="s">
        <v>15</v>
      </c>
      <c r="H56" s="6" t="s">
        <v>0</v>
      </c>
      <c r="I56" s="6" t="s">
        <v>0</v>
      </c>
      <c r="J56" s="2" t="s">
        <v>0</v>
      </c>
      <c r="K56" s="20">
        <f>IF(I56=P56,V56,IF(I56=Q56,W56,IF(I56=R56,X56,IF(I56=S56,Y56,IF(I56=" "," ",)))))</f>
        <v>0</v>
      </c>
      <c r="P56" s="21" t="s">
        <v>168</v>
      </c>
      <c r="Q56" s="21" t="s">
        <v>187</v>
      </c>
      <c r="R56" s="21" t="s">
        <v>188</v>
      </c>
      <c r="S56" s="21" t="s">
        <v>189</v>
      </c>
      <c r="V56" s="21" t="s">
        <v>186</v>
      </c>
      <c r="W56" s="21" t="s">
        <v>190</v>
      </c>
      <c r="X56" s="21" t="s">
        <v>191</v>
      </c>
      <c r="Y56" s="21" t="s">
        <v>196</v>
      </c>
    </row>
    <row r="57" spans="1:25" ht="13.5" thickTop="1"/>
    <row r="58" spans="1:25">
      <c r="A58" s="31" t="s">
        <v>67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25" ht="64.5" thickBot="1">
      <c r="A59" s="35" t="s">
        <v>2</v>
      </c>
      <c r="B59" s="37" t="s">
        <v>3</v>
      </c>
      <c r="C59" s="38"/>
      <c r="D59" s="11" t="s">
        <v>4</v>
      </c>
      <c r="E59" s="11" t="s">
        <v>5</v>
      </c>
      <c r="F59" s="11" t="s">
        <v>6</v>
      </c>
      <c r="G59" s="11" t="s">
        <v>7</v>
      </c>
      <c r="H59" s="11" t="s">
        <v>8</v>
      </c>
      <c r="I59" s="11" t="s">
        <v>9</v>
      </c>
      <c r="J59" s="11" t="s">
        <v>10</v>
      </c>
      <c r="K59" s="12" t="s">
        <v>11</v>
      </c>
    </row>
    <row r="60" spans="1:25" ht="14.25" thickTop="1" thickBot="1">
      <c r="A60" s="36"/>
      <c r="B60" s="39"/>
      <c r="C60" s="40"/>
      <c r="D60" s="13">
        <v>1</v>
      </c>
      <c r="E60" s="13">
        <v>2</v>
      </c>
      <c r="F60" s="13">
        <v>3</v>
      </c>
      <c r="G60" s="13">
        <v>4</v>
      </c>
      <c r="H60" s="13">
        <v>5</v>
      </c>
      <c r="I60" s="13">
        <v>6</v>
      </c>
      <c r="J60" s="13">
        <v>7</v>
      </c>
      <c r="K60" s="14">
        <v>8</v>
      </c>
    </row>
    <row r="61" spans="1:25" ht="103.5" thickTop="1" thickBot="1">
      <c r="A61" s="42" t="s">
        <v>61</v>
      </c>
      <c r="B61" s="6" t="s">
        <v>68</v>
      </c>
      <c r="C61" s="19">
        <v>1</v>
      </c>
      <c r="D61" s="6"/>
      <c r="E61" s="6" t="s">
        <v>0</v>
      </c>
      <c r="F61" s="6" t="str">
        <f>"załącznik nr 4 część III ust. 1 pkt 1 "&amp;prawo!B5</f>
        <v>załącznik nr 4 część III ust. 1 pkt 1 rozporządzenia Ministra Zdrowia z dnia 26 czerwca 2012 r. w sprawie szczegółowych wymagań, jakim powinny odpowiadać pomieszczenia i urządzenia podmiotu wykonującego działalność leczniczą (Dz.U. z 2012 r. poz. 739);</v>
      </c>
      <c r="G61" s="6" t="s">
        <v>15</v>
      </c>
      <c r="H61" s="6" t="s">
        <v>0</v>
      </c>
      <c r="I61" s="6" t="s">
        <v>0</v>
      </c>
      <c r="J61" s="6" t="s">
        <v>0</v>
      </c>
      <c r="K61" s="20">
        <f t="shared" ref="K61:K72" si="4">IF(I61=P61,V61,IF(I61=Q61,W61,IF(I61=R61,X61,IF(I61=S61,Y61,IF(I61=" "," ",)))))</f>
        <v>0</v>
      </c>
      <c r="P61" s="21" t="s">
        <v>168</v>
      </c>
      <c r="Q61" s="21" t="s">
        <v>187</v>
      </c>
      <c r="R61" s="21" t="s">
        <v>188</v>
      </c>
      <c r="S61" s="21" t="s">
        <v>189</v>
      </c>
      <c r="V61" s="21" t="s">
        <v>186</v>
      </c>
      <c r="W61" s="21" t="s">
        <v>190</v>
      </c>
      <c r="X61" s="21" t="s">
        <v>191</v>
      </c>
      <c r="Y61" s="21" t="s">
        <v>196</v>
      </c>
    </row>
    <row r="62" spans="1:25" ht="103.5" thickTop="1" thickBot="1">
      <c r="A62" s="43"/>
      <c r="B62" s="1" t="s">
        <v>69</v>
      </c>
      <c r="C62" s="24">
        <v>2</v>
      </c>
      <c r="D62" s="6"/>
      <c r="E62" s="1" t="s">
        <v>0</v>
      </c>
      <c r="F62" s="1" t="str">
        <f>"załącznik nr 4 część III ust. 1 pkt 2 "&amp;prawo!B5</f>
        <v>załącznik nr 4 część III ust. 1 pkt 2 rozporządzenia Ministra Zdrowia z dnia 26 czerwca 2012 r. w sprawie szczegółowych wymagań, jakim powinny odpowiadać pomieszczenia i urządzenia podmiotu wykonującego działalność leczniczą (Dz.U. z 2012 r. poz. 739);</v>
      </c>
      <c r="G62" s="1" t="s">
        <v>15</v>
      </c>
      <c r="H62" s="6" t="s">
        <v>0</v>
      </c>
      <c r="I62" s="6" t="s">
        <v>0</v>
      </c>
      <c r="J62" s="1" t="s">
        <v>0</v>
      </c>
      <c r="K62" s="20">
        <f t="shared" si="4"/>
        <v>0</v>
      </c>
      <c r="P62" s="21" t="s">
        <v>168</v>
      </c>
      <c r="Q62" s="21" t="s">
        <v>187</v>
      </c>
      <c r="R62" s="21" t="s">
        <v>188</v>
      </c>
      <c r="S62" s="21" t="s">
        <v>189</v>
      </c>
      <c r="V62" s="21" t="s">
        <v>186</v>
      </c>
      <c r="W62" s="21" t="s">
        <v>190</v>
      </c>
      <c r="X62" s="21" t="s">
        <v>191</v>
      </c>
      <c r="Y62" s="21" t="s">
        <v>196</v>
      </c>
    </row>
    <row r="63" spans="1:25" ht="103.5" thickTop="1" thickBot="1">
      <c r="A63" s="43"/>
      <c r="B63" s="1" t="s">
        <v>70</v>
      </c>
      <c r="C63" s="24">
        <v>3</v>
      </c>
      <c r="D63" s="6"/>
      <c r="E63" s="1" t="s">
        <v>0</v>
      </c>
      <c r="F63" s="1" t="str">
        <f>"załącznik nr 4 część III ust. 1 pkt 3 "&amp;prawo!B5</f>
        <v>załącznik nr 4 część III ust. 1 pkt 3 rozporządzenia Ministra Zdrowia z dnia 26 czerwca 2012 r. w sprawie szczegółowych wymagań, jakim powinny odpowiadać pomieszczenia i urządzenia podmiotu wykonującego działalność leczniczą (Dz.U. z 2012 r. poz. 739);</v>
      </c>
      <c r="G63" s="1" t="s">
        <v>15</v>
      </c>
      <c r="H63" s="6" t="s">
        <v>0</v>
      </c>
      <c r="I63" s="6" t="s">
        <v>0</v>
      </c>
      <c r="J63" s="1" t="s">
        <v>0</v>
      </c>
      <c r="K63" s="20">
        <f t="shared" si="4"/>
        <v>0</v>
      </c>
      <c r="P63" s="21" t="s">
        <v>168</v>
      </c>
      <c r="Q63" s="21" t="s">
        <v>187</v>
      </c>
      <c r="R63" s="21" t="s">
        <v>188</v>
      </c>
      <c r="S63" s="21" t="s">
        <v>189</v>
      </c>
      <c r="V63" s="21" t="s">
        <v>186</v>
      </c>
      <c r="W63" s="21" t="s">
        <v>190</v>
      </c>
      <c r="X63" s="21" t="s">
        <v>191</v>
      </c>
      <c r="Y63" s="21" t="s">
        <v>196</v>
      </c>
    </row>
    <row r="64" spans="1:25" ht="103.5" thickTop="1" thickBot="1">
      <c r="A64" s="43"/>
      <c r="B64" s="1" t="s">
        <v>71</v>
      </c>
      <c r="C64" s="24">
        <v>4</v>
      </c>
      <c r="D64" s="6"/>
      <c r="E64" s="1" t="s">
        <v>0</v>
      </c>
      <c r="F64" s="1" t="str">
        <f>"załącznik nr 4 część III ust. 1 pkt 4 "&amp;prawo!B5</f>
        <v>załącznik nr 4 część III ust. 1 pkt 4 rozporządzenia Ministra Zdrowia z dnia 26 czerwca 2012 r. w sprawie szczegółowych wymagań, jakim powinny odpowiadać pomieszczenia i urządzenia podmiotu wykonującego działalność leczniczą (Dz.U. z 2012 r. poz. 739);</v>
      </c>
      <c r="G64" s="1" t="s">
        <v>15</v>
      </c>
      <c r="H64" s="6" t="s">
        <v>0</v>
      </c>
      <c r="I64" s="6" t="s">
        <v>0</v>
      </c>
      <c r="J64" s="1" t="s">
        <v>0</v>
      </c>
      <c r="K64" s="20">
        <f t="shared" si="4"/>
        <v>0</v>
      </c>
      <c r="P64" s="21" t="s">
        <v>168</v>
      </c>
      <c r="Q64" s="21" t="s">
        <v>187</v>
      </c>
      <c r="R64" s="21" t="s">
        <v>188</v>
      </c>
      <c r="S64" s="21" t="s">
        <v>189</v>
      </c>
      <c r="V64" s="21" t="s">
        <v>186</v>
      </c>
      <c r="W64" s="21" t="s">
        <v>190</v>
      </c>
      <c r="X64" s="21" t="s">
        <v>191</v>
      </c>
      <c r="Y64" s="21" t="s">
        <v>196</v>
      </c>
    </row>
    <row r="65" spans="1:25" ht="103.5" thickTop="1" thickBot="1">
      <c r="A65" s="44"/>
      <c r="B65" s="1" t="s">
        <v>72</v>
      </c>
      <c r="C65" s="24">
        <v>5</v>
      </c>
      <c r="D65" s="6"/>
      <c r="E65" s="1" t="s">
        <v>0</v>
      </c>
      <c r="F65" s="1" t="str">
        <f>"załącznik nr 4 część III ust. 1 pkt 5 "&amp;prawo!B5</f>
        <v>załącznik nr 4 część III ust. 1 pkt 5 rozporządzenia Ministra Zdrowia z dnia 26 czerwca 2012 r. w sprawie szczegółowych wymagań, jakim powinny odpowiadać pomieszczenia i urządzenia podmiotu wykonującego działalność leczniczą (Dz.U. z 2012 r. poz. 739);</v>
      </c>
      <c r="G65" s="1" t="s">
        <v>15</v>
      </c>
      <c r="H65" s="6" t="s">
        <v>0</v>
      </c>
      <c r="I65" s="6"/>
      <c r="J65" s="1" t="s">
        <v>0</v>
      </c>
      <c r="K65" s="20">
        <f t="shared" si="4"/>
        <v>0</v>
      </c>
      <c r="P65" s="21" t="s">
        <v>168</v>
      </c>
      <c r="Q65" s="21" t="s">
        <v>187</v>
      </c>
      <c r="R65" s="21" t="s">
        <v>188</v>
      </c>
      <c r="S65" s="21" t="s">
        <v>189</v>
      </c>
      <c r="V65" s="21" t="s">
        <v>186</v>
      </c>
      <c r="W65" s="21" t="s">
        <v>190</v>
      </c>
      <c r="X65" s="21" t="s">
        <v>191</v>
      </c>
      <c r="Y65" s="21" t="s">
        <v>196</v>
      </c>
    </row>
    <row r="66" spans="1:25" ht="103.5" thickTop="1" thickBot="1">
      <c r="A66" s="45" t="s">
        <v>73</v>
      </c>
      <c r="B66" s="1" t="s">
        <v>74</v>
      </c>
      <c r="C66" s="24">
        <v>6</v>
      </c>
      <c r="D66" s="6"/>
      <c r="E66" s="1" t="s">
        <v>0</v>
      </c>
      <c r="F66" s="1" t="str">
        <f>"załącznik nr 4 część III ust. 2 pkt 1 "&amp;prawo!B5</f>
        <v>załącznik nr 4 część III ust. 2 pkt 1 rozporządzenia Ministra Zdrowia z dnia 26 czerwca 2012 r. w sprawie szczegółowych wymagań, jakim powinny odpowiadać pomieszczenia i urządzenia podmiotu wykonującego działalność leczniczą (Dz.U. z 2012 r. poz. 739);</v>
      </c>
      <c r="G66" s="1" t="s">
        <v>15</v>
      </c>
      <c r="H66" s="6" t="s">
        <v>0</v>
      </c>
      <c r="I66" s="6" t="s">
        <v>0</v>
      </c>
      <c r="J66" s="1" t="s">
        <v>0</v>
      </c>
      <c r="K66" s="20">
        <f t="shared" si="4"/>
        <v>0</v>
      </c>
      <c r="P66" s="21" t="s">
        <v>168</v>
      </c>
      <c r="Q66" s="21" t="s">
        <v>187</v>
      </c>
      <c r="R66" s="21" t="s">
        <v>188</v>
      </c>
      <c r="S66" s="21" t="s">
        <v>189</v>
      </c>
      <c r="V66" s="21" t="s">
        <v>186</v>
      </c>
      <c r="W66" s="21" t="s">
        <v>190</v>
      </c>
      <c r="X66" s="21" t="s">
        <v>191</v>
      </c>
      <c r="Y66" s="21" t="s">
        <v>196</v>
      </c>
    </row>
    <row r="67" spans="1:25" ht="103.5" thickTop="1" thickBot="1">
      <c r="A67" s="43"/>
      <c r="B67" s="1" t="s">
        <v>75</v>
      </c>
      <c r="C67" s="24">
        <v>7</v>
      </c>
      <c r="D67" s="6"/>
      <c r="E67" s="1" t="s">
        <v>0</v>
      </c>
      <c r="F67" s="1" t="str">
        <f>"załącznik nr 4 część III ust. 2 pkt 2 "&amp;prawo!B5</f>
        <v>załącznik nr 4 część III ust. 2 pkt 2 rozporządzenia Ministra Zdrowia z dnia 26 czerwca 2012 r. w sprawie szczegółowych wymagań, jakim powinny odpowiadać pomieszczenia i urządzenia podmiotu wykonującego działalność leczniczą (Dz.U. z 2012 r. poz. 739);</v>
      </c>
      <c r="G67" s="1" t="s">
        <v>15</v>
      </c>
      <c r="H67" s="6" t="s">
        <v>0</v>
      </c>
      <c r="I67" s="6" t="s">
        <v>0</v>
      </c>
      <c r="J67" s="1" t="s">
        <v>0</v>
      </c>
      <c r="K67" s="20">
        <f t="shared" si="4"/>
        <v>0</v>
      </c>
      <c r="P67" s="21" t="s">
        <v>168</v>
      </c>
      <c r="Q67" s="21" t="s">
        <v>187</v>
      </c>
      <c r="R67" s="21" t="s">
        <v>188</v>
      </c>
      <c r="S67" s="21" t="s">
        <v>189</v>
      </c>
      <c r="V67" s="21" t="s">
        <v>186</v>
      </c>
      <c r="W67" s="21" t="s">
        <v>190</v>
      </c>
      <c r="X67" s="21" t="s">
        <v>191</v>
      </c>
      <c r="Y67" s="21" t="s">
        <v>196</v>
      </c>
    </row>
    <row r="68" spans="1:25" ht="103.5" thickTop="1" thickBot="1">
      <c r="A68" s="43"/>
      <c r="B68" s="1" t="s">
        <v>76</v>
      </c>
      <c r="C68" s="24">
        <v>8</v>
      </c>
      <c r="D68" s="6"/>
      <c r="E68" s="1" t="s">
        <v>0</v>
      </c>
      <c r="F68" s="1" t="str">
        <f>"załącznik nr 4 część III ust. 2 pkt 3 "&amp;prawo!B5</f>
        <v>załącznik nr 4 część III ust. 2 pkt 3 rozporządzenia Ministra Zdrowia z dnia 26 czerwca 2012 r. w sprawie szczegółowych wymagań, jakim powinny odpowiadać pomieszczenia i urządzenia podmiotu wykonującego działalność leczniczą (Dz.U. z 2012 r. poz. 739);</v>
      </c>
      <c r="G68" s="1" t="s">
        <v>15</v>
      </c>
      <c r="H68" s="6" t="s">
        <v>0</v>
      </c>
      <c r="I68" s="6" t="s">
        <v>0</v>
      </c>
      <c r="J68" s="1" t="s">
        <v>0</v>
      </c>
      <c r="K68" s="20">
        <f t="shared" si="4"/>
        <v>0</v>
      </c>
      <c r="P68" s="21" t="s">
        <v>168</v>
      </c>
      <c r="Q68" s="21" t="s">
        <v>187</v>
      </c>
      <c r="R68" s="21" t="s">
        <v>188</v>
      </c>
      <c r="S68" s="21" t="s">
        <v>189</v>
      </c>
      <c r="V68" s="21" t="s">
        <v>186</v>
      </c>
      <c r="W68" s="21" t="s">
        <v>190</v>
      </c>
      <c r="X68" s="21" t="s">
        <v>191</v>
      </c>
      <c r="Y68" s="21" t="s">
        <v>196</v>
      </c>
    </row>
    <row r="69" spans="1:25" ht="103.5" thickTop="1" thickBot="1">
      <c r="A69" s="43"/>
      <c r="B69" s="1" t="s">
        <v>77</v>
      </c>
      <c r="C69" s="24">
        <v>9</v>
      </c>
      <c r="D69" s="6"/>
      <c r="E69" s="1" t="s">
        <v>0</v>
      </c>
      <c r="F69" s="1" t="str">
        <f>"załącznik nr 4 część III ust. 2 pkt 4 "&amp;prawo!B5</f>
        <v>załącznik nr 4 część III ust. 2 pkt 4 rozporządzenia Ministra Zdrowia z dnia 26 czerwca 2012 r. w sprawie szczegółowych wymagań, jakim powinny odpowiadać pomieszczenia i urządzenia podmiotu wykonującego działalność leczniczą (Dz.U. z 2012 r. poz. 739);</v>
      </c>
      <c r="G69" s="1" t="s">
        <v>15</v>
      </c>
      <c r="H69" s="6" t="s">
        <v>0</v>
      </c>
      <c r="I69" s="6" t="s">
        <v>0</v>
      </c>
      <c r="J69" s="1" t="s">
        <v>0</v>
      </c>
      <c r="K69" s="20">
        <f t="shared" si="4"/>
        <v>0</v>
      </c>
      <c r="P69" s="21" t="s">
        <v>168</v>
      </c>
      <c r="Q69" s="21" t="s">
        <v>187</v>
      </c>
      <c r="R69" s="21" t="s">
        <v>188</v>
      </c>
      <c r="S69" s="21" t="s">
        <v>189</v>
      </c>
      <c r="V69" s="21" t="s">
        <v>186</v>
      </c>
      <c r="W69" s="21" t="s">
        <v>190</v>
      </c>
      <c r="X69" s="21" t="s">
        <v>191</v>
      </c>
      <c r="Y69" s="21" t="s">
        <v>196</v>
      </c>
    </row>
    <row r="70" spans="1:25" ht="103.5" thickTop="1" thickBot="1">
      <c r="A70" s="44"/>
      <c r="B70" s="1" t="s">
        <v>78</v>
      </c>
      <c r="C70" s="24">
        <v>10</v>
      </c>
      <c r="D70" s="6"/>
      <c r="E70" s="1" t="s">
        <v>0</v>
      </c>
      <c r="F70" s="1" t="str">
        <f>"załącznik nr 4 część III ust. 2 pkt 5 "&amp;prawo!B5</f>
        <v>załącznik nr 4 część III ust. 2 pkt 5 rozporządzenia Ministra Zdrowia z dnia 26 czerwca 2012 r. w sprawie szczegółowych wymagań, jakim powinny odpowiadać pomieszczenia i urządzenia podmiotu wykonującego działalność leczniczą (Dz.U. z 2012 r. poz. 739);</v>
      </c>
      <c r="G70" s="1" t="s">
        <v>15</v>
      </c>
      <c r="H70" s="6" t="s">
        <v>0</v>
      </c>
      <c r="I70" s="6" t="s">
        <v>0</v>
      </c>
      <c r="J70" s="1" t="s">
        <v>0</v>
      </c>
      <c r="K70" s="20">
        <f t="shared" si="4"/>
        <v>0</v>
      </c>
      <c r="P70" s="21" t="s">
        <v>168</v>
      </c>
      <c r="Q70" s="21" t="s">
        <v>187</v>
      </c>
      <c r="R70" s="21" t="s">
        <v>188</v>
      </c>
      <c r="S70" s="21" t="s">
        <v>189</v>
      </c>
      <c r="V70" s="21" t="s">
        <v>186</v>
      </c>
      <c r="W70" s="21" t="s">
        <v>190</v>
      </c>
      <c r="X70" s="21" t="s">
        <v>191</v>
      </c>
      <c r="Y70" s="21" t="s">
        <v>196</v>
      </c>
    </row>
    <row r="71" spans="1:25" ht="103.5" thickTop="1" thickBot="1">
      <c r="A71" s="23" t="s">
        <v>79</v>
      </c>
      <c r="B71" s="1" t="s">
        <v>80</v>
      </c>
      <c r="C71" s="24">
        <v>11</v>
      </c>
      <c r="D71" s="6"/>
      <c r="E71" s="1" t="s">
        <v>0</v>
      </c>
      <c r="F71" s="1" t="str">
        <f>"załącznik nr 4 część III ust. 3 "&amp;prawo!B5</f>
        <v>załącznik nr 4 część III ust. 3 rozporządzenia Ministra Zdrowia z dnia 26 czerwca 2012 r. w sprawie szczegółowych wymagań, jakim powinny odpowiadać pomieszczenia i urządzenia podmiotu wykonującego działalność leczniczą (Dz.U. z 2012 r. poz. 739);</v>
      </c>
      <c r="G71" s="1" t="s">
        <v>15</v>
      </c>
      <c r="H71" s="6" t="s">
        <v>0</v>
      </c>
      <c r="I71" s="6" t="s">
        <v>0</v>
      </c>
      <c r="J71" s="1" t="s">
        <v>0</v>
      </c>
      <c r="K71" s="20">
        <f t="shared" si="4"/>
        <v>0</v>
      </c>
      <c r="P71" s="21" t="s">
        <v>168</v>
      </c>
      <c r="Q71" s="21" t="s">
        <v>187</v>
      </c>
      <c r="R71" s="21" t="s">
        <v>188</v>
      </c>
      <c r="S71" s="21" t="s">
        <v>189</v>
      </c>
      <c r="V71" s="21" t="s">
        <v>186</v>
      </c>
      <c r="W71" s="21" t="s">
        <v>190</v>
      </c>
      <c r="X71" s="21" t="s">
        <v>191</v>
      </c>
      <c r="Y71" s="21" t="s">
        <v>196</v>
      </c>
    </row>
    <row r="72" spans="1:25" ht="103.5" thickTop="1" thickBot="1">
      <c r="A72" s="25" t="s">
        <v>81</v>
      </c>
      <c r="B72" s="2" t="s">
        <v>82</v>
      </c>
      <c r="C72" s="26">
        <v>12</v>
      </c>
      <c r="D72" s="6"/>
      <c r="E72" s="2" t="s">
        <v>0</v>
      </c>
      <c r="F72" s="2" t="str">
        <f>"załącznik nr 4 część III ust. 4 "&amp;prawo!B5</f>
        <v>załącznik nr 4 część III ust. 4 rozporządzenia Ministra Zdrowia z dnia 26 czerwca 2012 r. w sprawie szczegółowych wymagań, jakim powinny odpowiadać pomieszczenia i urządzenia podmiotu wykonującego działalność leczniczą (Dz.U. z 2012 r. poz. 739);</v>
      </c>
      <c r="G72" s="2" t="s">
        <v>15</v>
      </c>
      <c r="H72" s="6" t="s">
        <v>0</v>
      </c>
      <c r="I72" s="6" t="s">
        <v>0</v>
      </c>
      <c r="J72" s="2" t="s">
        <v>0</v>
      </c>
      <c r="K72" s="20">
        <f t="shared" si="4"/>
        <v>0</v>
      </c>
      <c r="P72" s="21" t="s">
        <v>168</v>
      </c>
      <c r="Q72" s="21" t="s">
        <v>187</v>
      </c>
      <c r="R72" s="21" t="s">
        <v>188</v>
      </c>
      <c r="S72" s="21" t="s">
        <v>189</v>
      </c>
      <c r="V72" s="21" t="s">
        <v>186</v>
      </c>
      <c r="W72" s="21" t="s">
        <v>190</v>
      </c>
      <c r="X72" s="21" t="s">
        <v>191</v>
      </c>
      <c r="Y72" s="21" t="s">
        <v>196</v>
      </c>
    </row>
    <row r="73" spans="1:25" ht="13.5" thickTop="1"/>
    <row r="74" spans="1:25">
      <c r="A74" s="31" t="s">
        <v>83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25" ht="64.5" thickBot="1">
      <c r="A75" s="35" t="s">
        <v>2</v>
      </c>
      <c r="B75" s="37" t="s">
        <v>3</v>
      </c>
      <c r="C75" s="38"/>
      <c r="D75" s="11" t="s">
        <v>4</v>
      </c>
      <c r="E75" s="11" t="s">
        <v>5</v>
      </c>
      <c r="F75" s="11" t="s">
        <v>6</v>
      </c>
      <c r="G75" s="11" t="s">
        <v>7</v>
      </c>
      <c r="H75" s="11" t="s">
        <v>8</v>
      </c>
      <c r="I75" s="11" t="s">
        <v>9</v>
      </c>
      <c r="J75" s="11" t="s">
        <v>10</v>
      </c>
      <c r="K75" s="12" t="s">
        <v>11</v>
      </c>
    </row>
    <row r="76" spans="1:25" ht="14.25" thickTop="1" thickBot="1">
      <c r="A76" s="36"/>
      <c r="B76" s="39"/>
      <c r="C76" s="40"/>
      <c r="D76" s="13">
        <v>1</v>
      </c>
      <c r="E76" s="13">
        <v>2</v>
      </c>
      <c r="F76" s="13">
        <v>3</v>
      </c>
      <c r="G76" s="13">
        <v>4</v>
      </c>
      <c r="H76" s="13">
        <v>5</v>
      </c>
      <c r="I76" s="13">
        <v>6</v>
      </c>
      <c r="J76" s="13">
        <v>7</v>
      </c>
      <c r="K76" s="14">
        <v>8</v>
      </c>
    </row>
    <row r="77" spans="1:25" ht="103.5" thickTop="1" thickBot="1">
      <c r="A77" s="42" t="s">
        <v>84</v>
      </c>
      <c r="B77" s="6" t="s">
        <v>85</v>
      </c>
      <c r="C77" s="19">
        <v>1</v>
      </c>
      <c r="D77" s="6"/>
      <c r="E77" s="6" t="s">
        <v>0</v>
      </c>
      <c r="F77" s="6" t="str">
        <f>"załącznik nr 4 część IV ust. 1 pkt 1 "&amp;prawo!B5</f>
        <v>załącznik nr 4 część IV ust. 1 pkt 1 rozporządzenia Ministra Zdrowia z dnia 26 czerwca 2012 r. w sprawie szczegółowych wymagań, jakim powinny odpowiadać pomieszczenia i urządzenia podmiotu wykonującego działalność leczniczą (Dz.U. z 2012 r. poz. 739);</v>
      </c>
      <c r="G77" s="6" t="s">
        <v>15</v>
      </c>
      <c r="H77" s="6" t="s">
        <v>0</v>
      </c>
      <c r="I77" s="6" t="s">
        <v>0</v>
      </c>
      <c r="J77" s="6" t="s">
        <v>0</v>
      </c>
      <c r="K77" s="20">
        <f>IF(I77=P77,V77,IF(I77=Q77,W77,IF(I77=R77,X77,IF(I77=S77,Y77,IF(I77=" "," ",)))))</f>
        <v>0</v>
      </c>
      <c r="P77" s="21" t="s">
        <v>168</v>
      </c>
      <c r="Q77" s="21" t="s">
        <v>187</v>
      </c>
      <c r="R77" s="21" t="s">
        <v>188</v>
      </c>
      <c r="S77" s="21" t="s">
        <v>189</v>
      </c>
      <c r="V77" s="21" t="s">
        <v>186</v>
      </c>
      <c r="W77" s="21" t="s">
        <v>190</v>
      </c>
      <c r="X77" s="21" t="s">
        <v>191</v>
      </c>
      <c r="Y77" s="21" t="s">
        <v>196</v>
      </c>
    </row>
    <row r="78" spans="1:25" ht="103.5" thickTop="1" thickBot="1">
      <c r="A78" s="44"/>
      <c r="B78" s="1" t="s">
        <v>86</v>
      </c>
      <c r="C78" s="24">
        <v>2</v>
      </c>
      <c r="D78" s="6"/>
      <c r="E78" s="1" t="s">
        <v>0</v>
      </c>
      <c r="F78" s="1" t="str">
        <f>"załącznik nr 4 część IV ust. 1 pkt 2 "&amp;prawo!B5</f>
        <v>załącznik nr 4 część IV ust. 1 pkt 2 rozporządzenia Ministra Zdrowia z dnia 26 czerwca 2012 r. w sprawie szczegółowych wymagań, jakim powinny odpowiadać pomieszczenia i urządzenia podmiotu wykonującego działalność leczniczą (Dz.U. z 2012 r. poz. 739);</v>
      </c>
      <c r="G78" s="1" t="s">
        <v>15</v>
      </c>
      <c r="H78" s="6" t="s">
        <v>0</v>
      </c>
      <c r="I78" s="6"/>
      <c r="J78" s="1" t="s">
        <v>0</v>
      </c>
      <c r="K78" s="20">
        <f>IF(I78=P78,V78,IF(I78=Q78,W78,IF(I78=R78,X78,IF(I78=S78,Y78,IF(I78=" "," ",)))))</f>
        <v>0</v>
      </c>
      <c r="P78" s="21" t="s">
        <v>168</v>
      </c>
      <c r="Q78" s="21" t="s">
        <v>187</v>
      </c>
      <c r="R78" s="21" t="s">
        <v>188</v>
      </c>
      <c r="S78" s="21" t="s">
        <v>189</v>
      </c>
      <c r="V78" s="21" t="s">
        <v>186</v>
      </c>
      <c r="W78" s="21" t="s">
        <v>190</v>
      </c>
      <c r="X78" s="21" t="s">
        <v>191</v>
      </c>
      <c r="Y78" s="21" t="s">
        <v>196</v>
      </c>
    </row>
    <row r="79" spans="1:25" ht="103.5" thickTop="1" thickBot="1">
      <c r="A79" s="25" t="s">
        <v>87</v>
      </c>
      <c r="B79" s="2" t="s">
        <v>88</v>
      </c>
      <c r="C79" s="26">
        <v>3</v>
      </c>
      <c r="D79" s="6"/>
      <c r="E79" s="2" t="s">
        <v>0</v>
      </c>
      <c r="F79" s="2" t="str">
        <f>"załącznik nr 4 część IV ust. 2 "&amp;prawo!B5</f>
        <v>załącznik nr 4 część IV ust. 2 rozporządzenia Ministra Zdrowia z dnia 26 czerwca 2012 r. w sprawie szczegółowych wymagań, jakim powinny odpowiadać pomieszczenia i urządzenia podmiotu wykonującego działalność leczniczą (Dz.U. z 2012 r. poz. 739);</v>
      </c>
      <c r="G79" s="2" t="s">
        <v>15</v>
      </c>
      <c r="H79" s="6" t="s">
        <v>0</v>
      </c>
      <c r="I79" s="6" t="s">
        <v>0</v>
      </c>
      <c r="J79" s="2" t="s">
        <v>0</v>
      </c>
      <c r="K79" s="20">
        <f>IF(I79=P79,V79,IF(I79=Q79,W79,IF(I79=R79,X79,IF(I79=S79,Y79,IF(I79=" "," ",)))))</f>
        <v>0</v>
      </c>
      <c r="P79" s="21" t="s">
        <v>168</v>
      </c>
      <c r="Q79" s="21" t="s">
        <v>187</v>
      </c>
      <c r="R79" s="21" t="s">
        <v>188</v>
      </c>
      <c r="S79" s="21" t="s">
        <v>189</v>
      </c>
      <c r="V79" s="21" t="s">
        <v>186</v>
      </c>
      <c r="W79" s="21" t="s">
        <v>190</v>
      </c>
      <c r="X79" s="21" t="s">
        <v>191</v>
      </c>
      <c r="Y79" s="21" t="s">
        <v>196</v>
      </c>
    </row>
    <row r="80" spans="1:25" ht="13.5" thickTop="1"/>
    <row r="81" spans="1:25">
      <c r="A81" s="31" t="s">
        <v>89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25" ht="64.5" thickBot="1">
      <c r="A82" s="35" t="s">
        <v>2</v>
      </c>
      <c r="B82" s="37" t="s">
        <v>3</v>
      </c>
      <c r="C82" s="38"/>
      <c r="D82" s="11" t="s">
        <v>4</v>
      </c>
      <c r="E82" s="11" t="s">
        <v>5</v>
      </c>
      <c r="F82" s="11" t="s">
        <v>6</v>
      </c>
      <c r="G82" s="11" t="s">
        <v>7</v>
      </c>
      <c r="H82" s="11" t="s">
        <v>8</v>
      </c>
      <c r="I82" s="11" t="s">
        <v>9</v>
      </c>
      <c r="J82" s="11" t="s">
        <v>10</v>
      </c>
      <c r="K82" s="12" t="s">
        <v>11</v>
      </c>
    </row>
    <row r="83" spans="1:25" ht="14.25" thickTop="1" thickBot="1">
      <c r="A83" s="36"/>
      <c r="B83" s="39"/>
      <c r="C83" s="40"/>
      <c r="D83" s="13">
        <v>1</v>
      </c>
      <c r="E83" s="13">
        <v>2</v>
      </c>
      <c r="F83" s="13">
        <v>3</v>
      </c>
      <c r="G83" s="13">
        <v>4</v>
      </c>
      <c r="H83" s="13">
        <v>5</v>
      </c>
      <c r="I83" s="13">
        <v>6</v>
      </c>
      <c r="J83" s="13">
        <v>7</v>
      </c>
      <c r="K83" s="14">
        <v>8</v>
      </c>
    </row>
    <row r="84" spans="1:25" ht="116.25" thickTop="1" thickBot="1">
      <c r="A84" s="18" t="s">
        <v>90</v>
      </c>
      <c r="B84" s="6" t="s">
        <v>91</v>
      </c>
      <c r="C84" s="19">
        <v>1</v>
      </c>
      <c r="D84" s="6"/>
      <c r="E84" s="6" t="s">
        <v>0</v>
      </c>
      <c r="F84" s="6" t="str">
        <f>"załącznik nr 4 część V ust. 1 "&amp;prawo!B5</f>
        <v>załącznik nr 4 część V ust. 1 rozporządzenia Ministra Zdrowia z dnia 26 czerwca 2012 r. w sprawie szczegółowych wymagań, jakim powinny odpowiadać pomieszczenia i urządzenia podmiotu wykonującego działalność leczniczą (Dz.U. z 2012 r. poz. 739);</v>
      </c>
      <c r="G84" s="6" t="s">
        <v>15</v>
      </c>
      <c r="H84" s="6" t="s">
        <v>0</v>
      </c>
      <c r="I84" s="6" t="s">
        <v>0</v>
      </c>
      <c r="J84" s="6" t="s">
        <v>0</v>
      </c>
      <c r="K84" s="20">
        <f>IF(I84=P84,V84,IF(I84=Q84,W84,IF(I84=R84,X84,IF(I84=S84,Y84,IF(I84=" "," ",)))))</f>
        <v>0</v>
      </c>
      <c r="P84" s="21" t="s">
        <v>168</v>
      </c>
      <c r="Q84" s="21" t="s">
        <v>187</v>
      </c>
      <c r="R84" s="21" t="s">
        <v>188</v>
      </c>
      <c r="S84" s="21" t="s">
        <v>189</v>
      </c>
      <c r="V84" s="21" t="s">
        <v>186</v>
      </c>
      <c r="W84" s="21" t="s">
        <v>190</v>
      </c>
      <c r="X84" s="21" t="s">
        <v>191</v>
      </c>
      <c r="Y84" s="21" t="s">
        <v>196</v>
      </c>
    </row>
    <row r="85" spans="1:25" ht="103.5" thickTop="1" thickBot="1">
      <c r="A85" s="25" t="s">
        <v>92</v>
      </c>
      <c r="B85" s="2" t="s">
        <v>93</v>
      </c>
      <c r="C85" s="26">
        <v>2</v>
      </c>
      <c r="D85" s="6"/>
      <c r="E85" s="2" t="s">
        <v>0</v>
      </c>
      <c r="F85" s="2" t="str">
        <f>"załącznik nr 4 część V ust. 2 "&amp;prawo!B5</f>
        <v>załącznik nr 4 część V ust. 2 rozporządzenia Ministra Zdrowia z dnia 26 czerwca 2012 r. w sprawie szczegółowych wymagań, jakim powinny odpowiadać pomieszczenia i urządzenia podmiotu wykonującego działalność leczniczą (Dz.U. z 2012 r. poz. 739);</v>
      </c>
      <c r="G85" s="2" t="s">
        <v>15</v>
      </c>
      <c r="H85" s="6" t="s">
        <v>0</v>
      </c>
      <c r="I85" s="6" t="s">
        <v>0</v>
      </c>
      <c r="J85" s="2" t="s">
        <v>0</v>
      </c>
      <c r="K85" s="20">
        <f>IF(I85=P85,V85,IF(I85=Q85,W85,IF(I85=R85,X85,IF(I85=S85,Y85,IF(I85=" "," ",)))))</f>
        <v>0</v>
      </c>
      <c r="P85" s="21" t="s">
        <v>168</v>
      </c>
      <c r="Q85" s="21" t="s">
        <v>187</v>
      </c>
      <c r="R85" s="21" t="s">
        <v>188</v>
      </c>
      <c r="S85" s="21" t="s">
        <v>189</v>
      </c>
      <c r="V85" s="21" t="s">
        <v>186</v>
      </c>
      <c r="W85" s="21" t="s">
        <v>190</v>
      </c>
      <c r="X85" s="21" t="s">
        <v>191</v>
      </c>
      <c r="Y85" s="21" t="s">
        <v>196</v>
      </c>
    </row>
    <row r="86" spans="1:25" ht="13.5" thickTop="1"/>
    <row r="87" spans="1:25">
      <c r="A87" s="31" t="s">
        <v>94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25" ht="64.5" thickBot="1">
      <c r="A88" s="35" t="s">
        <v>2</v>
      </c>
      <c r="B88" s="37" t="s">
        <v>3</v>
      </c>
      <c r="C88" s="38"/>
      <c r="D88" s="11" t="s">
        <v>4</v>
      </c>
      <c r="E88" s="11" t="s">
        <v>5</v>
      </c>
      <c r="F88" s="11" t="s">
        <v>6</v>
      </c>
      <c r="G88" s="11" t="s">
        <v>7</v>
      </c>
      <c r="H88" s="11" t="s">
        <v>8</v>
      </c>
      <c r="I88" s="11" t="s">
        <v>9</v>
      </c>
      <c r="J88" s="11" t="s">
        <v>10</v>
      </c>
      <c r="K88" s="12" t="s">
        <v>11</v>
      </c>
    </row>
    <row r="89" spans="1:25" ht="14.25" thickTop="1" thickBot="1">
      <c r="A89" s="36"/>
      <c r="B89" s="39"/>
      <c r="C89" s="40"/>
      <c r="D89" s="13">
        <v>1</v>
      </c>
      <c r="E89" s="13">
        <v>2</v>
      </c>
      <c r="F89" s="13">
        <v>3</v>
      </c>
      <c r="G89" s="13">
        <v>4</v>
      </c>
      <c r="H89" s="13">
        <v>5</v>
      </c>
      <c r="I89" s="13">
        <v>6</v>
      </c>
      <c r="J89" s="13">
        <v>7</v>
      </c>
      <c r="K89" s="14">
        <v>8</v>
      </c>
    </row>
    <row r="90" spans="1:25" ht="103.5" thickTop="1" thickBot="1">
      <c r="A90" s="42" t="s">
        <v>95</v>
      </c>
      <c r="B90" s="6" t="s">
        <v>96</v>
      </c>
      <c r="C90" s="19">
        <v>1</v>
      </c>
      <c r="D90" s="6"/>
      <c r="E90" s="6" t="s">
        <v>0</v>
      </c>
      <c r="F90" s="6" t="str">
        <f>"załącznik nr 4 część VI ust. 1 pkt 1 "&amp;prawo!B5</f>
        <v>załącznik nr 4 część VI ust. 1 pkt 1 rozporządzenia Ministra Zdrowia z dnia 26 czerwca 2012 r. w sprawie szczegółowych wymagań, jakim powinny odpowiadać pomieszczenia i urządzenia podmiotu wykonującego działalność leczniczą (Dz.U. z 2012 r. poz. 739);</v>
      </c>
      <c r="G90" s="6" t="s">
        <v>15</v>
      </c>
      <c r="H90" s="6" t="s">
        <v>0</v>
      </c>
      <c r="I90" s="6" t="s">
        <v>0</v>
      </c>
      <c r="J90" s="6" t="s">
        <v>0</v>
      </c>
      <c r="K90" s="20">
        <f>IF(I90=P90,V90,IF(I90=Q90,W90,IF(I90=R90,X90,IF(I90=S90,Y90,IF(I90=" "," ",)))))</f>
        <v>0</v>
      </c>
      <c r="P90" s="21" t="s">
        <v>168</v>
      </c>
      <c r="Q90" s="21" t="s">
        <v>187</v>
      </c>
      <c r="R90" s="21" t="s">
        <v>188</v>
      </c>
      <c r="S90" s="21" t="s">
        <v>189</v>
      </c>
      <c r="V90" s="21" t="s">
        <v>186</v>
      </c>
      <c r="W90" s="21" t="s">
        <v>190</v>
      </c>
      <c r="X90" s="21" t="s">
        <v>191</v>
      </c>
      <c r="Y90" s="21" t="s">
        <v>196</v>
      </c>
    </row>
    <row r="91" spans="1:25" ht="103.5" thickTop="1" thickBot="1">
      <c r="A91" s="44"/>
      <c r="B91" s="1" t="s">
        <v>97</v>
      </c>
      <c r="C91" s="24">
        <v>2</v>
      </c>
      <c r="D91" s="6"/>
      <c r="E91" s="1" t="s">
        <v>0</v>
      </c>
      <c r="F91" s="1" t="str">
        <f>"załącznik nr 4 część VI ust. 1 pkt 2 "&amp;prawo!B5</f>
        <v>załącznik nr 4 część VI ust. 1 pkt 2 rozporządzenia Ministra Zdrowia z dnia 26 czerwca 2012 r. w sprawie szczegółowych wymagań, jakim powinny odpowiadać pomieszczenia i urządzenia podmiotu wykonującego działalność leczniczą (Dz.U. z 2012 r. poz. 739);</v>
      </c>
      <c r="G91" s="1" t="s">
        <v>15</v>
      </c>
      <c r="H91" s="6" t="s">
        <v>0</v>
      </c>
      <c r="I91" s="6" t="s">
        <v>0</v>
      </c>
      <c r="J91" s="1" t="s">
        <v>0</v>
      </c>
      <c r="K91" s="20">
        <f>IF(I91=P91,V91,IF(I91=Q91,W91,IF(I91=R91,X91,IF(I91=S91,Y91,IF(I91=" "," ",)))))</f>
        <v>0</v>
      </c>
      <c r="P91" s="21" t="s">
        <v>168</v>
      </c>
      <c r="Q91" s="21" t="s">
        <v>187</v>
      </c>
      <c r="R91" s="21" t="s">
        <v>188</v>
      </c>
      <c r="S91" s="21" t="s">
        <v>189</v>
      </c>
      <c r="V91" s="21" t="s">
        <v>186</v>
      </c>
      <c r="W91" s="21" t="s">
        <v>190</v>
      </c>
      <c r="X91" s="21" t="s">
        <v>191</v>
      </c>
      <c r="Y91" s="21" t="s">
        <v>196</v>
      </c>
    </row>
    <row r="92" spans="1:25" ht="103.5" thickTop="1" thickBot="1">
      <c r="A92" s="23" t="s">
        <v>98</v>
      </c>
      <c r="B92" s="1" t="s">
        <v>99</v>
      </c>
      <c r="C92" s="24">
        <v>3</v>
      </c>
      <c r="D92" s="6"/>
      <c r="E92" s="1" t="s">
        <v>0</v>
      </c>
      <c r="F92" s="1" t="str">
        <f>"załącznik nr 4 część VI ust. 2 "&amp;prawo!B5</f>
        <v>załącznik nr 4 część VI ust. 2 rozporządzenia Ministra Zdrowia z dnia 26 czerwca 2012 r. w sprawie szczegółowych wymagań, jakim powinny odpowiadać pomieszczenia i urządzenia podmiotu wykonującego działalność leczniczą (Dz.U. z 2012 r. poz. 739);</v>
      </c>
      <c r="G92" s="1" t="s">
        <v>15</v>
      </c>
      <c r="H92" s="6" t="s">
        <v>0</v>
      </c>
      <c r="I92" s="6" t="s">
        <v>0</v>
      </c>
      <c r="J92" s="1" t="s">
        <v>0</v>
      </c>
      <c r="K92" s="20">
        <f>IF(I92=P92,V92,IF(I92=Q92,W92,IF(I92=R92,X92,IF(I92=S92,Y92,IF(I92=" "," ",)))))</f>
        <v>0</v>
      </c>
      <c r="P92" s="21" t="s">
        <v>168</v>
      </c>
      <c r="Q92" s="21" t="s">
        <v>187</v>
      </c>
      <c r="R92" s="21" t="s">
        <v>188</v>
      </c>
      <c r="S92" s="21" t="s">
        <v>189</v>
      </c>
      <c r="V92" s="21" t="s">
        <v>186</v>
      </c>
      <c r="W92" s="21" t="s">
        <v>190</v>
      </c>
      <c r="X92" s="21" t="s">
        <v>191</v>
      </c>
      <c r="Y92" s="21" t="s">
        <v>196</v>
      </c>
    </row>
    <row r="93" spans="1:25" ht="103.5" thickTop="1" thickBot="1">
      <c r="A93" s="25" t="s">
        <v>100</v>
      </c>
      <c r="B93" s="2" t="s">
        <v>101</v>
      </c>
      <c r="C93" s="26">
        <v>4</v>
      </c>
      <c r="D93" s="6"/>
      <c r="E93" s="2" t="s">
        <v>0</v>
      </c>
      <c r="F93" s="2" t="str">
        <f>"załącznik nr 4 część VI ust. 3 "&amp;prawo!B5</f>
        <v>załącznik nr 4 część VI ust. 3 rozporządzenia Ministra Zdrowia z dnia 26 czerwca 2012 r. w sprawie szczegółowych wymagań, jakim powinny odpowiadać pomieszczenia i urządzenia podmiotu wykonującego działalność leczniczą (Dz.U. z 2012 r. poz. 739);</v>
      </c>
      <c r="G93" s="2" t="s">
        <v>15</v>
      </c>
      <c r="H93" s="6" t="s">
        <v>0</v>
      </c>
      <c r="I93" s="6" t="s">
        <v>0</v>
      </c>
      <c r="J93" s="2" t="s">
        <v>0</v>
      </c>
      <c r="K93" s="20">
        <f>IF(I93=P93,V93,IF(I93=Q93,W93,IF(I93=R93,X93,IF(I93=S93,Y93,IF(I93=" "," ",)))))</f>
        <v>0</v>
      </c>
      <c r="P93" s="21" t="s">
        <v>168</v>
      </c>
      <c r="Q93" s="21" t="s">
        <v>187</v>
      </c>
      <c r="R93" s="21" t="s">
        <v>188</v>
      </c>
      <c r="S93" s="21" t="s">
        <v>189</v>
      </c>
      <c r="V93" s="21" t="s">
        <v>186</v>
      </c>
      <c r="W93" s="21" t="s">
        <v>190</v>
      </c>
      <c r="X93" s="21" t="s">
        <v>191</v>
      </c>
      <c r="Y93" s="21" t="s">
        <v>196</v>
      </c>
    </row>
    <row r="94" spans="1:25" ht="13.5" thickTop="1"/>
    <row r="95" spans="1:25">
      <c r="A95" s="31" t="s">
        <v>102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25" ht="64.5" thickBot="1">
      <c r="A96" s="35" t="s">
        <v>2</v>
      </c>
      <c r="B96" s="37" t="s">
        <v>3</v>
      </c>
      <c r="C96" s="38"/>
      <c r="D96" s="11" t="s">
        <v>4</v>
      </c>
      <c r="E96" s="11" t="s">
        <v>5</v>
      </c>
      <c r="F96" s="11" t="s">
        <v>6</v>
      </c>
      <c r="G96" s="11" t="s">
        <v>7</v>
      </c>
      <c r="H96" s="11" t="s">
        <v>8</v>
      </c>
      <c r="I96" s="11" t="s">
        <v>9</v>
      </c>
      <c r="J96" s="11" t="s">
        <v>10</v>
      </c>
      <c r="K96" s="12" t="s">
        <v>11</v>
      </c>
    </row>
    <row r="97" spans="1:25" ht="14.25" thickTop="1" thickBot="1">
      <c r="A97" s="36"/>
      <c r="B97" s="39"/>
      <c r="C97" s="40"/>
      <c r="D97" s="13">
        <v>1</v>
      </c>
      <c r="E97" s="13">
        <v>2</v>
      </c>
      <c r="F97" s="13">
        <v>3</v>
      </c>
      <c r="G97" s="13">
        <v>4</v>
      </c>
      <c r="H97" s="13">
        <v>5</v>
      </c>
      <c r="I97" s="13">
        <v>6</v>
      </c>
      <c r="J97" s="13">
        <v>7</v>
      </c>
      <c r="K97" s="14">
        <v>8</v>
      </c>
    </row>
    <row r="98" spans="1:25" ht="154.5" thickTop="1" thickBot="1">
      <c r="A98" s="27" t="s">
        <v>103</v>
      </c>
      <c r="B98" s="7" t="s">
        <v>104</v>
      </c>
      <c r="C98" s="28">
        <v>1</v>
      </c>
      <c r="D98" s="6"/>
      <c r="E98" s="7" t="s">
        <v>0</v>
      </c>
      <c r="F98" s="7" t="str">
        <f>"załącznik nr 4 część VII "&amp;prawo!B5</f>
        <v>załącznik nr 4 część VII rozporządzenia Ministra Zdrowia z dnia 26 czerwca 2012 r. w sprawie szczegółowych wymagań, jakim powinny odpowiadać pomieszczenia i urządzenia podmiotu wykonującego działalność leczniczą (Dz.U. z 2012 r. poz. 739);</v>
      </c>
      <c r="G98" s="7" t="s">
        <v>15</v>
      </c>
      <c r="H98" s="6" t="s">
        <v>0</v>
      </c>
      <c r="I98" s="7"/>
      <c r="J98" s="7" t="s">
        <v>0</v>
      </c>
      <c r="K98" s="20">
        <f>IF(I98=P98,V98,IF(I98=Q98,W98,IF(I98=R98,X98,IF(I98=S98,Y98,IF(I98=" "," ",)))))</f>
        <v>0</v>
      </c>
      <c r="P98" s="21" t="s">
        <v>168</v>
      </c>
      <c r="Q98" s="21" t="s">
        <v>187</v>
      </c>
      <c r="R98" s="21" t="s">
        <v>188</v>
      </c>
      <c r="S98" s="21" t="s">
        <v>189</v>
      </c>
      <c r="V98" s="21" t="s">
        <v>186</v>
      </c>
      <c r="W98" s="21" t="s">
        <v>190</v>
      </c>
      <c r="X98" s="21" t="s">
        <v>191</v>
      </c>
      <c r="Y98" s="21" t="s">
        <v>196</v>
      </c>
    </row>
    <row r="99" spans="1:25" ht="13.5" thickTop="1"/>
    <row r="100" spans="1:25">
      <c r="A100" s="31" t="s">
        <v>105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25" ht="64.5" thickBot="1">
      <c r="A101" s="35" t="s">
        <v>2</v>
      </c>
      <c r="B101" s="37" t="s">
        <v>3</v>
      </c>
      <c r="C101" s="38"/>
      <c r="D101" s="11" t="s">
        <v>4</v>
      </c>
      <c r="E101" s="11" t="s">
        <v>5</v>
      </c>
      <c r="F101" s="11" t="s">
        <v>6</v>
      </c>
      <c r="G101" s="11" t="s">
        <v>7</v>
      </c>
      <c r="H101" s="11" t="s">
        <v>8</v>
      </c>
      <c r="I101" s="11" t="s">
        <v>9</v>
      </c>
      <c r="J101" s="11" t="s">
        <v>10</v>
      </c>
      <c r="K101" s="12" t="s">
        <v>11</v>
      </c>
    </row>
    <row r="102" spans="1:25" ht="14.25" thickTop="1" thickBot="1">
      <c r="A102" s="36"/>
      <c r="B102" s="39"/>
      <c r="C102" s="40"/>
      <c r="D102" s="13">
        <v>1</v>
      </c>
      <c r="E102" s="13">
        <v>2</v>
      </c>
      <c r="F102" s="13">
        <v>3</v>
      </c>
      <c r="G102" s="13">
        <v>4</v>
      </c>
      <c r="H102" s="13">
        <v>5</v>
      </c>
      <c r="I102" s="13">
        <v>6</v>
      </c>
      <c r="J102" s="13">
        <v>7</v>
      </c>
      <c r="K102" s="14">
        <v>8</v>
      </c>
    </row>
    <row r="103" spans="1:25" ht="141.75" thickTop="1" thickBot="1">
      <c r="A103" s="18" t="s">
        <v>106</v>
      </c>
      <c r="B103" s="6" t="s">
        <v>107</v>
      </c>
      <c r="C103" s="19">
        <v>1</v>
      </c>
      <c r="D103" s="6"/>
      <c r="E103" s="6" t="s">
        <v>0</v>
      </c>
      <c r="F103" s="6" t="str">
        <f>"załącznik nr 4 część VIII ust. 2 "&amp;prawo!B5</f>
        <v>załącznik nr 4 część VIII ust. 2 rozporządzenia Ministra Zdrowia z dnia 26 czerwca 2012 r. w sprawie szczegółowych wymagań, jakim powinny odpowiadać pomieszczenia i urządzenia podmiotu wykonującego działalność leczniczą (Dz.U. z 2012 r. poz. 739);</v>
      </c>
      <c r="G103" s="6" t="s">
        <v>15</v>
      </c>
      <c r="H103" s="6" t="s">
        <v>0</v>
      </c>
      <c r="I103" s="6" t="s">
        <v>0</v>
      </c>
      <c r="J103" s="6" t="s">
        <v>0</v>
      </c>
      <c r="K103" s="20">
        <f>IF(I103=P103,V103,IF(I103=Q103,W103,IF(I103=R103,X103,IF(I103=S103,Y103,IF(I103=" "," ",)))))</f>
        <v>0</v>
      </c>
      <c r="P103" s="21" t="s">
        <v>168</v>
      </c>
      <c r="Q103" s="21" t="s">
        <v>187</v>
      </c>
      <c r="R103" s="21" t="s">
        <v>188</v>
      </c>
      <c r="S103" s="21" t="s">
        <v>189</v>
      </c>
      <c r="V103" s="21" t="s">
        <v>186</v>
      </c>
      <c r="W103" s="21" t="s">
        <v>190</v>
      </c>
      <c r="X103" s="21" t="s">
        <v>191</v>
      </c>
      <c r="Y103" s="21" t="s">
        <v>196</v>
      </c>
    </row>
    <row r="104" spans="1:25" ht="103.5" thickTop="1" thickBot="1">
      <c r="A104" s="23" t="s">
        <v>108</v>
      </c>
      <c r="B104" s="1" t="s">
        <v>109</v>
      </c>
      <c r="C104" s="24">
        <v>2</v>
      </c>
      <c r="D104" s="6"/>
      <c r="E104" s="1" t="s">
        <v>0</v>
      </c>
      <c r="F104" s="1" t="str">
        <f>"załącznik nr 4 część VIII ust. 3 "&amp;prawo!B5</f>
        <v>załącznik nr 4 część VIII ust. 3 rozporządzenia Ministra Zdrowia z dnia 26 czerwca 2012 r. w sprawie szczegółowych wymagań, jakim powinny odpowiadać pomieszczenia i urządzenia podmiotu wykonującego działalność leczniczą (Dz.U. z 2012 r. poz. 739);</v>
      </c>
      <c r="G104" s="1" t="s">
        <v>15</v>
      </c>
      <c r="H104" s="6" t="s">
        <v>0</v>
      </c>
      <c r="I104" s="6" t="s">
        <v>0</v>
      </c>
      <c r="J104" s="1" t="s">
        <v>0</v>
      </c>
      <c r="K104" s="20">
        <f>IF(I104=P104,V104,IF(I104=Q104,W104,IF(I104=R104,X104,IF(I104=S104,Y104,IF(I104=" "," ",)))))</f>
        <v>0</v>
      </c>
      <c r="P104" s="21" t="s">
        <v>168</v>
      </c>
      <c r="Q104" s="21" t="s">
        <v>187</v>
      </c>
      <c r="R104" s="21" t="s">
        <v>188</v>
      </c>
      <c r="S104" s="21" t="s">
        <v>189</v>
      </c>
      <c r="V104" s="21" t="s">
        <v>186</v>
      </c>
      <c r="W104" s="21" t="s">
        <v>190</v>
      </c>
      <c r="X104" s="21" t="s">
        <v>191</v>
      </c>
      <c r="Y104" s="21" t="s">
        <v>196</v>
      </c>
    </row>
    <row r="105" spans="1:25" ht="141.75" thickTop="1" thickBot="1">
      <c r="A105" s="25" t="s">
        <v>110</v>
      </c>
      <c r="B105" s="2" t="s">
        <v>111</v>
      </c>
      <c r="C105" s="26">
        <v>3</v>
      </c>
      <c r="D105" s="6"/>
      <c r="E105" s="2" t="s">
        <v>0</v>
      </c>
      <c r="F105" s="2" t="str">
        <f>"załącznik nr 4 część VIII ust. 4 "&amp;prawo!B5</f>
        <v>załącznik nr 4 część VIII ust. 4 rozporządzenia Ministra Zdrowia z dnia 26 czerwca 2012 r. w sprawie szczegółowych wymagań, jakim powinny odpowiadać pomieszczenia i urządzenia podmiotu wykonującego działalność leczniczą (Dz.U. z 2012 r. poz. 739);</v>
      </c>
      <c r="G105" s="2" t="s">
        <v>15</v>
      </c>
      <c r="H105" s="6" t="s">
        <v>0</v>
      </c>
      <c r="I105" s="6" t="s">
        <v>0</v>
      </c>
      <c r="J105" s="2" t="s">
        <v>0</v>
      </c>
      <c r="K105" s="20">
        <f>IF(I105=P105,V105,IF(I105=Q105,W105,IF(I105=R105,X105,IF(I105=S105,Y105,IF(I105=" "," ",)))))</f>
        <v>0</v>
      </c>
      <c r="P105" s="21" t="s">
        <v>168</v>
      </c>
      <c r="Q105" s="21" t="s">
        <v>187</v>
      </c>
      <c r="R105" s="21" t="s">
        <v>188</v>
      </c>
      <c r="S105" s="21" t="s">
        <v>189</v>
      </c>
      <c r="V105" s="21" t="s">
        <v>186</v>
      </c>
      <c r="W105" s="21" t="s">
        <v>190</v>
      </c>
      <c r="X105" s="21" t="s">
        <v>191</v>
      </c>
      <c r="Y105" s="21" t="s">
        <v>196</v>
      </c>
    </row>
    <row r="106" spans="1:25" ht="13.5" thickTop="1"/>
    <row r="107" spans="1:25">
      <c r="A107" s="31" t="s">
        <v>112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25" ht="51.75" thickBot="1">
      <c r="A108" s="35" t="s">
        <v>2</v>
      </c>
      <c r="B108" s="37" t="s">
        <v>3</v>
      </c>
      <c r="C108" s="38"/>
      <c r="D108" s="11" t="s">
        <v>4</v>
      </c>
      <c r="E108" s="11" t="s">
        <v>5</v>
      </c>
      <c r="F108" s="11" t="s">
        <v>6</v>
      </c>
      <c r="G108" s="11" t="s">
        <v>7</v>
      </c>
      <c r="H108" s="11" t="s">
        <v>113</v>
      </c>
      <c r="I108" s="11" t="s">
        <v>9</v>
      </c>
      <c r="J108" s="11" t="s">
        <v>10</v>
      </c>
      <c r="K108" s="12" t="s">
        <v>11</v>
      </c>
    </row>
    <row r="109" spans="1:25" ht="14.25" thickTop="1" thickBot="1">
      <c r="A109" s="36"/>
      <c r="B109" s="39"/>
      <c r="C109" s="40"/>
      <c r="D109" s="13">
        <v>1</v>
      </c>
      <c r="E109" s="13">
        <v>2</v>
      </c>
      <c r="F109" s="13">
        <v>3</v>
      </c>
      <c r="G109" s="13">
        <v>4</v>
      </c>
      <c r="H109" s="13">
        <v>5</v>
      </c>
      <c r="I109" s="13">
        <v>6</v>
      </c>
      <c r="J109" s="13">
        <v>7</v>
      </c>
      <c r="K109" s="14">
        <v>8</v>
      </c>
    </row>
    <row r="110" spans="1:25" ht="103.5" thickTop="1" thickBot="1">
      <c r="A110" s="42" t="s">
        <v>114</v>
      </c>
      <c r="B110" s="6" t="s">
        <v>115</v>
      </c>
      <c r="C110" s="19">
        <v>1</v>
      </c>
      <c r="D110" s="6"/>
      <c r="E110" s="6" t="s">
        <v>0</v>
      </c>
      <c r="F110" s="6" t="str">
        <f>"§25 ust. 1 pkt 1 "&amp;prawo!B5</f>
        <v>§25 ust. 1 pkt 1 rozporządzenia Ministra Zdrowia z dnia 26 czerwca 2012 r. w sprawie szczegółowych wymagań, jakim powinny odpowiadać pomieszczenia i urządzenia podmiotu wykonującego działalność leczniczą (Dz.U. z 2012 r. poz. 739);</v>
      </c>
      <c r="G110" s="6" t="s">
        <v>15</v>
      </c>
      <c r="H110" s="6" t="s">
        <v>0</v>
      </c>
      <c r="I110" s="6" t="s">
        <v>0</v>
      </c>
      <c r="J110" s="6" t="s">
        <v>0</v>
      </c>
      <c r="K110" s="20">
        <f>IF(I110=P110,V110,IF(I110=Q110,W110,IF(I110=R110,X110,IF(I110=S110,Y110,IF(I110=" "," ",)))))</f>
        <v>0</v>
      </c>
      <c r="P110" s="21" t="s">
        <v>168</v>
      </c>
      <c r="Q110" s="21" t="s">
        <v>187</v>
      </c>
      <c r="R110" s="21" t="s">
        <v>188</v>
      </c>
      <c r="S110" s="21" t="s">
        <v>189</v>
      </c>
      <c r="V110" s="21" t="s">
        <v>186</v>
      </c>
      <c r="W110" s="21" t="s">
        <v>190</v>
      </c>
      <c r="X110" s="21" t="s">
        <v>191</v>
      </c>
      <c r="Y110" s="21" t="s">
        <v>196</v>
      </c>
    </row>
    <row r="111" spans="1:25" ht="103.5" thickTop="1" thickBot="1">
      <c r="A111" s="46"/>
      <c r="B111" s="2" t="s">
        <v>116</v>
      </c>
      <c r="C111" s="26">
        <v>2</v>
      </c>
      <c r="D111" s="6"/>
      <c r="E111" s="2" t="s">
        <v>0</v>
      </c>
      <c r="F111" s="2" t="str">
        <f>"§25 ust. 1 pkt 2 "&amp;prawo!B5</f>
        <v>§25 ust. 1 pkt 2 rozporządzenia Ministra Zdrowia z dnia 26 czerwca 2012 r. w sprawie szczegółowych wymagań, jakim powinny odpowiadać pomieszczenia i urządzenia podmiotu wykonującego działalność leczniczą (Dz.U. z 2012 r. poz. 739);</v>
      </c>
      <c r="G111" s="2" t="s">
        <v>15</v>
      </c>
      <c r="H111" s="6" t="s">
        <v>0</v>
      </c>
      <c r="I111" s="6" t="s">
        <v>0</v>
      </c>
      <c r="J111" s="2" t="s">
        <v>0</v>
      </c>
      <c r="K111" s="20">
        <f>IF(I111=P111,V111,IF(I111=Q111,W111,IF(I111=R111,X111,IF(I111=S111,Y111,IF(I111=" "," ",)))))</f>
        <v>0</v>
      </c>
      <c r="P111" s="21" t="s">
        <v>168</v>
      </c>
      <c r="Q111" s="21" t="s">
        <v>187</v>
      </c>
      <c r="R111" s="21" t="s">
        <v>188</v>
      </c>
      <c r="S111" s="21" t="s">
        <v>189</v>
      </c>
      <c r="V111" s="21" t="s">
        <v>186</v>
      </c>
      <c r="W111" s="21" t="s">
        <v>190</v>
      </c>
      <c r="X111" s="21" t="s">
        <v>191</v>
      </c>
      <c r="Y111" s="21" t="s">
        <v>196</v>
      </c>
    </row>
    <row r="112" spans="1:25" ht="13.5" thickTop="1"/>
    <row r="113" spans="1:25">
      <c r="A113" s="31" t="s">
        <v>117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25" ht="51.75" thickBot="1">
      <c r="A114" s="35" t="s">
        <v>2</v>
      </c>
      <c r="B114" s="37" t="s">
        <v>3</v>
      </c>
      <c r="C114" s="38"/>
      <c r="D114" s="11" t="s">
        <v>4</v>
      </c>
      <c r="E114" s="11" t="s">
        <v>5</v>
      </c>
      <c r="F114" s="11" t="s">
        <v>6</v>
      </c>
      <c r="G114" s="11" t="s">
        <v>7</v>
      </c>
      <c r="H114" s="11" t="s">
        <v>113</v>
      </c>
      <c r="I114" s="11" t="s">
        <v>9</v>
      </c>
      <c r="J114" s="11" t="s">
        <v>10</v>
      </c>
      <c r="K114" s="12" t="s">
        <v>11</v>
      </c>
    </row>
    <row r="115" spans="1:25" ht="14.25" thickTop="1" thickBot="1">
      <c r="A115" s="36"/>
      <c r="B115" s="39"/>
      <c r="C115" s="40"/>
      <c r="D115" s="13">
        <v>1</v>
      </c>
      <c r="E115" s="13">
        <v>2</v>
      </c>
      <c r="F115" s="13">
        <v>3</v>
      </c>
      <c r="G115" s="13">
        <v>4</v>
      </c>
      <c r="H115" s="13">
        <v>5</v>
      </c>
      <c r="I115" s="13">
        <v>6</v>
      </c>
      <c r="J115" s="13">
        <v>7</v>
      </c>
      <c r="K115" s="14">
        <v>8</v>
      </c>
    </row>
    <row r="116" spans="1:25" ht="103.5" thickTop="1" thickBot="1">
      <c r="A116" s="42" t="s">
        <v>118</v>
      </c>
      <c r="B116" s="6" t="s">
        <v>119</v>
      </c>
      <c r="C116" s="19">
        <v>1</v>
      </c>
      <c r="D116" s="6"/>
      <c r="E116" s="6" t="s">
        <v>0</v>
      </c>
      <c r="F116" s="6" t="str">
        <f>"§2 pkt 5, §25 ust 4 "&amp;prawo!B5</f>
        <v>§2 pkt 5, §25 ust 4 rozporządzenia Ministra Zdrowia z dnia 26 czerwca 2012 r. w sprawie szczegółowych wymagań, jakim powinny odpowiadać pomieszczenia i urządzenia podmiotu wykonującego działalność leczniczą (Dz.U. z 2012 r. poz. 739);</v>
      </c>
      <c r="G116" s="6" t="s">
        <v>15</v>
      </c>
      <c r="H116" s="6" t="s">
        <v>0</v>
      </c>
      <c r="I116" s="6" t="s">
        <v>0</v>
      </c>
      <c r="J116" s="6" t="s">
        <v>0</v>
      </c>
      <c r="K116" s="20">
        <f>IF(I116=P116,V116,IF(I116=Q116,W116,IF(I116=R116,X116,IF(I116=S116,Y116,IF(I116=" "," ",)))))</f>
        <v>0</v>
      </c>
      <c r="P116" s="21" t="s">
        <v>168</v>
      </c>
      <c r="Q116" s="21" t="s">
        <v>187</v>
      </c>
      <c r="R116" s="21" t="s">
        <v>188</v>
      </c>
      <c r="S116" s="21" t="s">
        <v>189</v>
      </c>
      <c r="V116" s="21" t="s">
        <v>186</v>
      </c>
      <c r="W116" s="21" t="s">
        <v>190</v>
      </c>
      <c r="X116" s="21" t="s">
        <v>191</v>
      </c>
      <c r="Y116" s="21" t="s">
        <v>196</v>
      </c>
    </row>
    <row r="117" spans="1:25" ht="103.5" thickTop="1" thickBot="1">
      <c r="A117" s="43"/>
      <c r="B117" s="1" t="s">
        <v>120</v>
      </c>
      <c r="C117" s="24">
        <v>2</v>
      </c>
      <c r="D117" s="6"/>
      <c r="E117" s="1" t="s">
        <v>0</v>
      </c>
      <c r="F117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117" s="1" t="s">
        <v>15</v>
      </c>
      <c r="H117" s="6" t="s">
        <v>0</v>
      </c>
      <c r="I117" s="6"/>
      <c r="J117" s="1" t="s">
        <v>0</v>
      </c>
      <c r="K117" s="20">
        <f>IF(I117=P117,V117,IF(I117=Q117,W117,IF(I117=R117,X117,IF(I117=S117,Y117,IF(I117=" "," ",)))))</f>
        <v>0</v>
      </c>
      <c r="P117" s="21" t="s">
        <v>168</v>
      </c>
      <c r="Q117" s="21" t="s">
        <v>187</v>
      </c>
      <c r="R117" s="21" t="s">
        <v>188</v>
      </c>
      <c r="S117" s="21" t="s">
        <v>189</v>
      </c>
      <c r="V117" s="21" t="s">
        <v>186</v>
      </c>
      <c r="W117" s="21" t="s">
        <v>190</v>
      </c>
      <c r="X117" s="21" t="s">
        <v>191</v>
      </c>
      <c r="Y117" s="21" t="s">
        <v>196</v>
      </c>
    </row>
    <row r="118" spans="1:25" ht="103.5" thickTop="1" thickBot="1">
      <c r="A118" s="44"/>
      <c r="B118" s="1" t="s">
        <v>121</v>
      </c>
      <c r="C118" s="24">
        <v>3</v>
      </c>
      <c r="D118" s="6"/>
      <c r="E118" s="1" t="s">
        <v>0</v>
      </c>
      <c r="F118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118" s="1" t="s">
        <v>15</v>
      </c>
      <c r="H118" s="6" t="s">
        <v>0</v>
      </c>
      <c r="I118" s="6" t="s">
        <v>0</v>
      </c>
      <c r="J118" s="1" t="s">
        <v>0</v>
      </c>
      <c r="K118" s="20">
        <f>IF(I118=P118,V118,IF(I118=Q118,W118,IF(I118=R118,X118,IF(I118=S118,Y118,IF(I118=" "," ",)))))</f>
        <v>0</v>
      </c>
      <c r="P118" s="21" t="s">
        <v>168</v>
      </c>
      <c r="Q118" s="21" t="s">
        <v>187</v>
      </c>
      <c r="R118" s="21" t="s">
        <v>188</v>
      </c>
      <c r="S118" s="21" t="s">
        <v>189</v>
      </c>
      <c r="V118" s="21" t="s">
        <v>186</v>
      </c>
      <c r="W118" s="21" t="s">
        <v>190</v>
      </c>
      <c r="X118" s="21" t="s">
        <v>191</v>
      </c>
      <c r="Y118" s="21" t="s">
        <v>196</v>
      </c>
    </row>
    <row r="119" spans="1:25" ht="269.25" thickTop="1" thickBot="1">
      <c r="A119" s="45" t="s">
        <v>122</v>
      </c>
      <c r="B119" s="1" t="s">
        <v>123</v>
      </c>
      <c r="C119" s="24">
        <v>4</v>
      </c>
      <c r="D119" s="6"/>
      <c r="E119" s="1" t="s">
        <v>0</v>
      </c>
      <c r="F119" s="1" t="str">
        <f>"art. 11 ust. 2 pkt. 3 "&amp;prawo!B3</f>
        <v>art. 11 ust. 2 pkt. 3 ustawy z dnia 5 grudnia 2008 r. o zapobieganiu oraz zwalczaniu zakażeń i chorób zakaźnych u ludzi (tekst jednolity Dz.U. z 2018 poz. 151);</v>
      </c>
      <c r="G119" s="1" t="s">
        <v>44</v>
      </c>
      <c r="H119" s="6" t="s">
        <v>0</v>
      </c>
      <c r="I119" s="1" t="s">
        <v>0</v>
      </c>
      <c r="J119" s="1" t="s">
        <v>0</v>
      </c>
      <c r="K119" s="20">
        <f>IF(I119=P119,V119,IF(I119=Q119,W119,IF(I119=R119,X119,IF(I119=S119,Y119,IF(I119=" "," ",)))))</f>
        <v>0</v>
      </c>
      <c r="P119" s="21" t="s">
        <v>197</v>
      </c>
      <c r="Q119" s="21" t="s">
        <v>169</v>
      </c>
      <c r="V119" s="21" t="s">
        <v>192</v>
      </c>
      <c r="W119" s="21" t="s">
        <v>201</v>
      </c>
    </row>
    <row r="120" spans="1:25" ht="269.25" thickTop="1" thickBot="1">
      <c r="A120" s="46"/>
      <c r="B120" s="2" t="s">
        <v>124</v>
      </c>
      <c r="C120" s="26">
        <v>5</v>
      </c>
      <c r="D120" s="6"/>
      <c r="E120" s="2" t="s">
        <v>0</v>
      </c>
      <c r="F120" s="2" t="str">
        <f>"art. 11 ust. 2 pkt 3 "&amp;prawo!B3</f>
        <v>art. 11 ust. 2 pkt 3 ustawy z dnia 5 grudnia 2008 r. o zapobieganiu oraz zwalczaniu zakażeń i chorób zakaźnych u ludzi (tekst jednolity Dz.U. z 2018 poz. 151);</v>
      </c>
      <c r="G120" s="2" t="s">
        <v>44</v>
      </c>
      <c r="H120" s="6" t="s">
        <v>0</v>
      </c>
      <c r="I120" s="1" t="s">
        <v>0</v>
      </c>
      <c r="J120" s="2" t="s">
        <v>0</v>
      </c>
      <c r="K120" s="20">
        <f>IF(I120=P120,V120,IF(I120=Q120,W120,IF(I120=R120,X120,IF(I120=S120,Y120,IF(I120=" "," ",)))))</f>
        <v>0</v>
      </c>
      <c r="P120" s="21" t="s">
        <v>197</v>
      </c>
      <c r="Q120" s="21" t="s">
        <v>169</v>
      </c>
      <c r="V120" s="21" t="s">
        <v>192</v>
      </c>
      <c r="W120" s="21" t="s">
        <v>201</v>
      </c>
    </row>
    <row r="121" spans="1:25" ht="13.5" thickTop="1">
      <c r="A121" s="29" t="s">
        <v>125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3" spans="1:25">
      <c r="A123" s="31" t="s">
        <v>126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25" ht="51.75" thickBot="1">
      <c r="A124" s="35" t="s">
        <v>2</v>
      </c>
      <c r="B124" s="37" t="s">
        <v>3</v>
      </c>
      <c r="C124" s="38"/>
      <c r="D124" s="11" t="s">
        <v>4</v>
      </c>
      <c r="E124" s="11" t="s">
        <v>5</v>
      </c>
      <c r="F124" s="11" t="s">
        <v>6</v>
      </c>
      <c r="G124" s="11" t="s">
        <v>7</v>
      </c>
      <c r="H124" s="11" t="s">
        <v>113</v>
      </c>
      <c r="I124" s="11" t="s">
        <v>9</v>
      </c>
      <c r="J124" s="11" t="s">
        <v>10</v>
      </c>
      <c r="K124" s="12" t="s">
        <v>127</v>
      </c>
    </row>
    <row r="125" spans="1:25" ht="14.25" thickTop="1" thickBot="1">
      <c r="A125" s="36"/>
      <c r="B125" s="39"/>
      <c r="C125" s="40"/>
      <c r="D125" s="13">
        <v>1</v>
      </c>
      <c r="E125" s="13">
        <v>2</v>
      </c>
      <c r="F125" s="13">
        <v>3</v>
      </c>
      <c r="G125" s="13">
        <v>4</v>
      </c>
      <c r="H125" s="13">
        <v>5</v>
      </c>
      <c r="I125" s="13">
        <v>6</v>
      </c>
      <c r="J125" s="13">
        <v>7</v>
      </c>
      <c r="K125" s="14">
        <v>8</v>
      </c>
    </row>
    <row r="126" spans="1:25" ht="103.5" thickTop="1" thickBot="1">
      <c r="A126" s="42" t="s">
        <v>28</v>
      </c>
      <c r="B126" s="6" t="s">
        <v>128</v>
      </c>
      <c r="C126" s="19">
        <v>1</v>
      </c>
      <c r="D126" s="6"/>
      <c r="E126" s="6" t="s">
        <v>0</v>
      </c>
      <c r="F126" s="6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26" s="6" t="s">
        <v>15</v>
      </c>
      <c r="H126" s="6" t="s">
        <v>0</v>
      </c>
      <c r="I126" s="6" t="s">
        <v>0</v>
      </c>
      <c r="J126" s="6" t="s">
        <v>0</v>
      </c>
      <c r="K126" s="20">
        <f t="shared" ref="K126:K131" si="5">IF(I126=P126,V126,IF(I126=Q126,W126,IF(I126=R126,X126,IF(I126=S126,Y126,IF(I126=" "," ",)))))</f>
        <v>0</v>
      </c>
      <c r="P126" s="21" t="s">
        <v>168</v>
      </c>
      <c r="Q126" s="21" t="s">
        <v>187</v>
      </c>
      <c r="R126" s="21" t="s">
        <v>188</v>
      </c>
      <c r="S126" s="21" t="s">
        <v>189</v>
      </c>
      <c r="V126" s="21" t="s">
        <v>186</v>
      </c>
      <c r="W126" s="21" t="s">
        <v>190</v>
      </c>
      <c r="X126" s="21" t="s">
        <v>191</v>
      </c>
      <c r="Y126" s="21" t="s">
        <v>196</v>
      </c>
    </row>
    <row r="127" spans="1:25" ht="103.5" thickTop="1" thickBot="1">
      <c r="A127" s="43"/>
      <c r="B127" s="1" t="s">
        <v>43</v>
      </c>
      <c r="C127" s="24">
        <v>2</v>
      </c>
      <c r="D127" s="6"/>
      <c r="E127" s="1" t="s">
        <v>0</v>
      </c>
      <c r="F127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27" s="1" t="s">
        <v>15</v>
      </c>
      <c r="H127" s="6" t="s">
        <v>0</v>
      </c>
      <c r="I127" s="6" t="s">
        <v>0</v>
      </c>
      <c r="J127" s="1" t="s">
        <v>0</v>
      </c>
      <c r="K127" s="20">
        <f t="shared" si="5"/>
        <v>0</v>
      </c>
      <c r="P127" s="21" t="s">
        <v>168</v>
      </c>
      <c r="Q127" s="21" t="s">
        <v>187</v>
      </c>
      <c r="R127" s="21" t="s">
        <v>188</v>
      </c>
      <c r="S127" s="21" t="s">
        <v>189</v>
      </c>
      <c r="V127" s="21" t="s">
        <v>186</v>
      </c>
      <c r="W127" s="21" t="s">
        <v>190</v>
      </c>
      <c r="X127" s="21" t="s">
        <v>191</v>
      </c>
      <c r="Y127" s="21" t="s">
        <v>196</v>
      </c>
    </row>
    <row r="128" spans="1:25" ht="103.5" thickTop="1" thickBot="1">
      <c r="A128" s="43"/>
      <c r="B128" s="1" t="s">
        <v>129</v>
      </c>
      <c r="C128" s="24">
        <v>3</v>
      </c>
      <c r="D128" s="6"/>
      <c r="E128" s="1" t="s">
        <v>0</v>
      </c>
      <c r="F128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28" s="1" t="s">
        <v>15</v>
      </c>
      <c r="H128" s="6" t="s">
        <v>0</v>
      </c>
      <c r="I128" s="6" t="s">
        <v>0</v>
      </c>
      <c r="J128" s="1" t="s">
        <v>0</v>
      </c>
      <c r="K128" s="20">
        <f t="shared" si="5"/>
        <v>0</v>
      </c>
      <c r="P128" s="21" t="s">
        <v>168</v>
      </c>
      <c r="Q128" s="21" t="s">
        <v>187</v>
      </c>
      <c r="R128" s="21" t="s">
        <v>188</v>
      </c>
      <c r="S128" s="21" t="s">
        <v>189</v>
      </c>
      <c r="V128" s="21" t="s">
        <v>186</v>
      </c>
      <c r="W128" s="21" t="s">
        <v>190</v>
      </c>
      <c r="X128" s="21" t="s">
        <v>191</v>
      </c>
      <c r="Y128" s="21" t="s">
        <v>196</v>
      </c>
    </row>
    <row r="129" spans="1:24" ht="269.25" thickTop="1" thickBot="1">
      <c r="A129" s="44"/>
      <c r="B129" s="1" t="s">
        <v>130</v>
      </c>
      <c r="C129" s="24">
        <v>4</v>
      </c>
      <c r="D129" s="6"/>
      <c r="E129" s="1" t="s">
        <v>0</v>
      </c>
      <c r="F129" s="1" t="str">
        <f>"art. 11 ust. 2 pkt 3 "&amp;prawo!B3</f>
        <v>art. 11 ust. 2 pkt 3 ustawy z dnia 5 grudnia 2008 r. o zapobieganiu oraz zwalczaniu zakażeń i chorób zakaźnych u ludzi (tekst jednolity Dz.U. z 2018 poz. 151);</v>
      </c>
      <c r="G129" s="1" t="s">
        <v>44</v>
      </c>
      <c r="H129" s="6" t="s">
        <v>0</v>
      </c>
      <c r="I129" s="1" t="s">
        <v>0</v>
      </c>
      <c r="J129" s="1" t="s">
        <v>0</v>
      </c>
      <c r="K129" s="20">
        <f t="shared" si="5"/>
        <v>0</v>
      </c>
      <c r="P129" s="21" t="s">
        <v>197</v>
      </c>
      <c r="Q129" s="21" t="s">
        <v>169</v>
      </c>
      <c r="V129" s="21" t="s">
        <v>192</v>
      </c>
      <c r="W129" s="21" t="s">
        <v>201</v>
      </c>
    </row>
    <row r="130" spans="1:24" ht="90.75" thickTop="1" thickBot="1">
      <c r="A130" s="45" t="s">
        <v>131</v>
      </c>
      <c r="B130" s="1" t="s">
        <v>132</v>
      </c>
      <c r="C130" s="24">
        <v>5</v>
      </c>
      <c r="D130" s="6"/>
      <c r="E130" s="1" t="s">
        <v>0</v>
      </c>
      <c r="F130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130" s="1" t="s">
        <v>15</v>
      </c>
      <c r="H130" s="6" t="s">
        <v>0</v>
      </c>
      <c r="I130" s="1" t="s">
        <v>0</v>
      </c>
      <c r="J130" s="1" t="s">
        <v>0</v>
      </c>
      <c r="K130" s="20">
        <f t="shared" si="5"/>
        <v>0</v>
      </c>
      <c r="P130" s="21" t="s">
        <v>193</v>
      </c>
      <c r="Q130" s="21" t="s">
        <v>194</v>
      </c>
      <c r="R130" s="21" t="s">
        <v>198</v>
      </c>
      <c r="V130" s="21" t="s">
        <v>186</v>
      </c>
      <c r="W130" s="21" t="s">
        <v>195</v>
      </c>
      <c r="X130" s="21" t="s">
        <v>199</v>
      </c>
    </row>
    <row r="131" spans="1:24" ht="90.75" thickTop="1" thickBot="1">
      <c r="A131" s="46"/>
      <c r="B131" s="2" t="s">
        <v>133</v>
      </c>
      <c r="C131" s="26">
        <v>6</v>
      </c>
      <c r="D131" s="6"/>
      <c r="E131" s="2" t="s">
        <v>0</v>
      </c>
      <c r="F131" s="2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131" s="2" t="s">
        <v>15</v>
      </c>
      <c r="H131" s="6" t="s">
        <v>0</v>
      </c>
      <c r="I131" s="2" t="s">
        <v>0</v>
      </c>
      <c r="J131" s="2" t="s">
        <v>0</v>
      </c>
      <c r="K131" s="20">
        <f t="shared" si="5"/>
        <v>0</v>
      </c>
      <c r="P131" s="21" t="s">
        <v>193</v>
      </c>
      <c r="Q131" s="21" t="s">
        <v>194</v>
      </c>
      <c r="R131" s="21" t="s">
        <v>198</v>
      </c>
      <c r="V131" s="21" t="s">
        <v>186</v>
      </c>
      <c r="W131" s="21" t="s">
        <v>195</v>
      </c>
      <c r="X131" s="21" t="s">
        <v>199</v>
      </c>
    </row>
    <row r="132" spans="1:24" ht="13.5" thickTop="1"/>
    <row r="133" spans="1:24">
      <c r="A133" s="31" t="s">
        <v>134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24" ht="51.75" thickBot="1">
      <c r="A134" s="35" t="s">
        <v>2</v>
      </c>
      <c r="B134" s="37" t="s">
        <v>3</v>
      </c>
      <c r="C134" s="38"/>
      <c r="D134" s="11" t="s">
        <v>4</v>
      </c>
      <c r="E134" s="11" t="s">
        <v>5</v>
      </c>
      <c r="F134" s="11" t="s">
        <v>6</v>
      </c>
      <c r="G134" s="11" t="s">
        <v>7</v>
      </c>
      <c r="H134" s="11" t="s">
        <v>113</v>
      </c>
      <c r="I134" s="11" t="s">
        <v>9</v>
      </c>
      <c r="J134" s="11" t="s">
        <v>10</v>
      </c>
      <c r="K134" s="12" t="s">
        <v>11</v>
      </c>
    </row>
    <row r="135" spans="1:24" ht="14.25" thickTop="1" thickBot="1">
      <c r="A135" s="36"/>
      <c r="B135" s="39"/>
      <c r="C135" s="40"/>
      <c r="D135" s="13">
        <v>1</v>
      </c>
      <c r="E135" s="13">
        <v>2</v>
      </c>
      <c r="F135" s="13">
        <v>3</v>
      </c>
      <c r="G135" s="13">
        <v>4</v>
      </c>
      <c r="H135" s="13">
        <v>5</v>
      </c>
      <c r="I135" s="13">
        <v>6</v>
      </c>
      <c r="J135" s="13">
        <v>7</v>
      </c>
      <c r="K135" s="14">
        <v>8</v>
      </c>
    </row>
    <row r="136" spans="1:24" ht="269.25" thickTop="1" thickBot="1">
      <c r="A136" s="27" t="s">
        <v>135</v>
      </c>
      <c r="B136" s="7" t="s">
        <v>136</v>
      </c>
      <c r="C136" s="28">
        <v>1</v>
      </c>
      <c r="D136" s="6"/>
      <c r="E136" s="7" t="s">
        <v>0</v>
      </c>
      <c r="F136" s="7" t="str">
        <f>"art. 11 ust. 2 pkt 3 "&amp;prawo!B3</f>
        <v>art. 11 ust. 2 pkt 3 ustawy z dnia 5 grudnia 2008 r. o zapobieganiu oraz zwalczaniu zakażeń i chorób zakaźnych u ludzi (tekst jednolity Dz.U. z 2018 poz. 151);</v>
      </c>
      <c r="G136" s="7" t="s">
        <v>44</v>
      </c>
      <c r="H136" s="6" t="s">
        <v>0</v>
      </c>
      <c r="I136" s="7"/>
      <c r="J136" s="7" t="s">
        <v>0</v>
      </c>
      <c r="K136" s="20">
        <f>IF(I136=P136,V136,IF(I136=Q136,W136,IF(I136=R136,X136,IF(I136=S136,Y136,IF(I136=" "," ",)))))</f>
        <v>0</v>
      </c>
      <c r="P136" s="21" t="s">
        <v>197</v>
      </c>
      <c r="Q136" s="21" t="s">
        <v>169</v>
      </c>
      <c r="V136" s="21" t="s">
        <v>192</v>
      </c>
      <c r="W136" s="21" t="s">
        <v>201</v>
      </c>
    </row>
    <row r="137" spans="1:24" ht="13.5" thickTop="1"/>
    <row r="138" spans="1:24">
      <c r="A138" s="31" t="s">
        <v>137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24" ht="51.75" thickBot="1">
      <c r="A139" s="35" t="s">
        <v>2</v>
      </c>
      <c r="B139" s="37" t="s">
        <v>3</v>
      </c>
      <c r="C139" s="38"/>
      <c r="D139" s="11" t="s">
        <v>4</v>
      </c>
      <c r="E139" s="11" t="s">
        <v>5</v>
      </c>
      <c r="F139" s="11" t="s">
        <v>6</v>
      </c>
      <c r="G139" s="11" t="s">
        <v>7</v>
      </c>
      <c r="H139" s="11" t="s">
        <v>113</v>
      </c>
      <c r="I139" s="11" t="s">
        <v>9</v>
      </c>
      <c r="J139" s="11" t="s">
        <v>10</v>
      </c>
      <c r="K139" s="12" t="s">
        <v>138</v>
      </c>
    </row>
    <row r="140" spans="1:24" ht="14.25" thickTop="1" thickBot="1">
      <c r="A140" s="36"/>
      <c r="B140" s="39"/>
      <c r="C140" s="40"/>
      <c r="D140" s="13">
        <v>1</v>
      </c>
      <c r="E140" s="13">
        <v>2</v>
      </c>
      <c r="F140" s="13">
        <v>3</v>
      </c>
      <c r="G140" s="13">
        <v>4</v>
      </c>
      <c r="H140" s="13">
        <v>5</v>
      </c>
      <c r="I140" s="13">
        <v>6</v>
      </c>
      <c r="J140" s="13">
        <v>7</v>
      </c>
      <c r="K140" s="14">
        <v>8</v>
      </c>
    </row>
    <row r="141" spans="1:24" ht="243.75" thickTop="1" thickBot="1">
      <c r="A141" s="18" t="s">
        <v>139</v>
      </c>
      <c r="B141" s="6" t="s">
        <v>140</v>
      </c>
      <c r="C141" s="19">
        <v>1</v>
      </c>
      <c r="D141" s="6"/>
      <c r="E141" s="6" t="s">
        <v>0</v>
      </c>
      <c r="F141" s="6" t="str">
        <f>"art. 11 ust. 2 pkt 3, 4 "&amp;prawo!B3</f>
        <v>art. 11 ust. 2 pkt 3, 4 ustawy z dnia 5 grudnia 2008 r. o zapobieganiu oraz zwalczaniu zakażeń i chorób zakaźnych u ludzi (tekst jednolity Dz.U. z 2018 poz. 151);</v>
      </c>
      <c r="G141" s="6" t="s">
        <v>15</v>
      </c>
      <c r="H141" s="6" t="s">
        <v>14</v>
      </c>
      <c r="I141" s="6" t="s">
        <v>141</v>
      </c>
      <c r="J141" s="6" t="s">
        <v>141</v>
      </c>
      <c r="K141" s="5" t="s">
        <v>141</v>
      </c>
    </row>
    <row r="142" spans="1:24" ht="39.75" thickTop="1" thickBot="1">
      <c r="A142" s="45" t="s">
        <v>142</v>
      </c>
      <c r="B142" s="1" t="s">
        <v>143</v>
      </c>
      <c r="C142" s="24">
        <v>2</v>
      </c>
      <c r="D142" s="6"/>
      <c r="E142" s="1" t="s">
        <v>0</v>
      </c>
      <c r="F142" s="1" t="str">
        <f>"art. 11 ust. 2 pkt 6 "&amp;prawo!B3</f>
        <v>art. 11 ust. 2 pkt 6 ustawy z dnia 5 grudnia 2008 r. o zapobieganiu oraz zwalczaniu zakażeń i chorób zakaźnych u ludzi (tekst jednolity Dz.U. z 2018 poz. 151);</v>
      </c>
      <c r="G142" s="1" t="s">
        <v>15</v>
      </c>
      <c r="H142" s="1" t="s">
        <v>14</v>
      </c>
      <c r="I142" s="1" t="s">
        <v>141</v>
      </c>
      <c r="J142" s="1" t="s">
        <v>141</v>
      </c>
      <c r="K142" s="3" t="s">
        <v>141</v>
      </c>
    </row>
    <row r="143" spans="1:24" ht="39.75" thickTop="1" thickBot="1">
      <c r="A143" s="43"/>
      <c r="B143" s="1" t="s">
        <v>144</v>
      </c>
      <c r="C143" s="24">
        <v>3</v>
      </c>
      <c r="D143" s="6"/>
      <c r="E143" s="1" t="s">
        <v>0</v>
      </c>
      <c r="F143" s="1" t="str">
        <f>"§4 ust. 1 "&amp;prawo!B11</f>
        <v>§4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3" s="1" t="s">
        <v>15</v>
      </c>
      <c r="H143" s="1" t="s">
        <v>14</v>
      </c>
      <c r="I143" s="1" t="s">
        <v>141</v>
      </c>
      <c r="J143" s="1" t="s">
        <v>141</v>
      </c>
      <c r="K143" s="3" t="s">
        <v>141</v>
      </c>
    </row>
    <row r="144" spans="1:24" ht="90.75" thickTop="1" thickBot="1">
      <c r="A144" s="43"/>
      <c r="B144" s="1" t="s">
        <v>145</v>
      </c>
      <c r="C144" s="24">
        <v>4</v>
      </c>
      <c r="D144" s="6"/>
      <c r="E144" s="1" t="s">
        <v>0</v>
      </c>
      <c r="F144" s="1" t="str">
        <f>"§5 ust. 1 "&amp;prawo!B11</f>
        <v>§5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4" s="1" t="s">
        <v>15</v>
      </c>
      <c r="H144" s="1" t="s">
        <v>14</v>
      </c>
      <c r="I144" s="1" t="s">
        <v>141</v>
      </c>
      <c r="J144" s="1" t="s">
        <v>141</v>
      </c>
      <c r="K144" s="3" t="s">
        <v>141</v>
      </c>
    </row>
    <row r="145" spans="1:23" ht="39.75" thickTop="1" thickBot="1">
      <c r="A145" s="43"/>
      <c r="B145" s="1" t="s">
        <v>146</v>
      </c>
      <c r="C145" s="24">
        <v>5</v>
      </c>
      <c r="D145" s="6"/>
      <c r="E145" s="1" t="s">
        <v>0</v>
      </c>
      <c r="F145" s="1" t="str">
        <f>"§7 "&amp;prawo!B11</f>
        <v>§7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5" s="1" t="s">
        <v>15</v>
      </c>
      <c r="H145" s="1" t="s">
        <v>14</v>
      </c>
      <c r="I145" s="1" t="s">
        <v>141</v>
      </c>
      <c r="J145" s="1" t="s">
        <v>141</v>
      </c>
      <c r="K145" s="3" t="s">
        <v>141</v>
      </c>
    </row>
    <row r="146" spans="1:23" ht="39.75" thickTop="1" thickBot="1">
      <c r="A146" s="43"/>
      <c r="B146" s="1" t="s">
        <v>147</v>
      </c>
      <c r="C146" s="24">
        <v>6</v>
      </c>
      <c r="D146" s="6"/>
      <c r="E146" s="1" t="s">
        <v>0</v>
      </c>
      <c r="F146" s="1" t="str">
        <f>"§4 ust. 4 "&amp;prawo!B11</f>
        <v>§4 ust.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6" s="1" t="s">
        <v>15</v>
      </c>
      <c r="H146" s="1" t="s">
        <v>14</v>
      </c>
      <c r="I146" s="1" t="s">
        <v>141</v>
      </c>
      <c r="J146" s="1" t="s">
        <v>141</v>
      </c>
      <c r="K146" s="3" t="s">
        <v>141</v>
      </c>
    </row>
    <row r="147" spans="1:23" ht="39.75" thickTop="1" thickBot="1">
      <c r="A147" s="43"/>
      <c r="B147" s="1" t="s">
        <v>148</v>
      </c>
      <c r="C147" s="24">
        <v>7</v>
      </c>
      <c r="D147" s="6"/>
      <c r="E147" s="1" t="s">
        <v>0</v>
      </c>
      <c r="F147" s="1" t="str">
        <f>"§2 "&amp;prawo!B11</f>
        <v>§2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7" s="1" t="s">
        <v>15</v>
      </c>
      <c r="H147" s="1" t="s">
        <v>14</v>
      </c>
      <c r="I147" s="1" t="s">
        <v>141</v>
      </c>
      <c r="J147" s="1" t="s">
        <v>141</v>
      </c>
      <c r="K147" s="3" t="s">
        <v>141</v>
      </c>
    </row>
    <row r="148" spans="1:23" ht="65.25" thickTop="1" thickBot="1">
      <c r="A148" s="43"/>
      <c r="B148" s="1" t="s">
        <v>149</v>
      </c>
      <c r="C148" s="24">
        <v>8</v>
      </c>
      <c r="D148" s="6"/>
      <c r="E148" s="1" t="s">
        <v>0</v>
      </c>
      <c r="F148" s="1" t="str">
        <f>"§2 ust. 1 pkt 3 "&amp;prawo!B11</f>
        <v>§2 ust. 1 pkt 3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8" s="1" t="s">
        <v>15</v>
      </c>
      <c r="H148" s="1" t="s">
        <v>14</v>
      </c>
      <c r="I148" s="1" t="s">
        <v>141</v>
      </c>
      <c r="J148" s="1" t="s">
        <v>141</v>
      </c>
      <c r="K148" s="3" t="s">
        <v>141</v>
      </c>
    </row>
    <row r="149" spans="1:23" ht="52.5" thickTop="1" thickBot="1">
      <c r="A149" s="44"/>
      <c r="B149" s="1" t="s">
        <v>150</v>
      </c>
      <c r="C149" s="24">
        <v>9</v>
      </c>
      <c r="D149" s="6"/>
      <c r="E149" s="1" t="s">
        <v>0</v>
      </c>
      <c r="F149" s="1" t="str">
        <f>"§2 ust. 1 pkt 4 "&amp;prawo!B11</f>
        <v>§2 ust. 1 pkt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49" s="1" t="s">
        <v>15</v>
      </c>
      <c r="H149" s="1" t="s">
        <v>14</v>
      </c>
      <c r="I149" s="1" t="s">
        <v>141</v>
      </c>
      <c r="J149" s="1" t="s">
        <v>141</v>
      </c>
      <c r="K149" s="3" t="s">
        <v>141</v>
      </c>
    </row>
    <row r="150" spans="1:23" ht="52.5" thickTop="1" thickBot="1">
      <c r="A150" s="23" t="s">
        <v>151</v>
      </c>
      <c r="B150" s="1" t="s">
        <v>152</v>
      </c>
      <c r="C150" s="24">
        <v>10</v>
      </c>
      <c r="D150" s="6"/>
      <c r="E150" s="1" t="s">
        <v>0</v>
      </c>
      <c r="F150" s="1" t="str">
        <f>"art. 11 ust. 2 pkt 3, art. 22 "&amp;prawo!B3&amp;" oraz art. 67 ust 1 pkt 1a "&amp;prawo!B14</f>
        <v>art. 11 ust. 2 pkt 3, art. 22 ustawy z dnia 5 grudnia 2008 r. o zapobieganiu oraz zwalczaniu zakażeń i chorób zakaźnych u ludzi (tekst jednolity Dz.U. z 2018 poz. 151); oraz art. 67 ust 1 pkt 1a ustawy z dnia 14 grudnia 2012 r. o odpadach (tj. Dz. U. z 2018 r. poz. 992)</v>
      </c>
      <c r="G150" s="1" t="s">
        <v>15</v>
      </c>
      <c r="H150" s="1" t="s">
        <v>14</v>
      </c>
      <c r="I150" s="1" t="s">
        <v>141</v>
      </c>
      <c r="J150" s="1" t="s">
        <v>141</v>
      </c>
      <c r="K150" s="3" t="s">
        <v>141</v>
      </c>
    </row>
    <row r="151" spans="1:23" ht="78" thickTop="1" thickBot="1">
      <c r="A151" s="23" t="s">
        <v>153</v>
      </c>
      <c r="B151" s="1" t="s">
        <v>154</v>
      </c>
      <c r="C151" s="24">
        <v>11</v>
      </c>
      <c r="D151" s="6"/>
      <c r="E151" s="1" t="s">
        <v>0</v>
      </c>
      <c r="F151" s="1" t="str">
        <f>"art. 30 "&amp;prawo!B1</f>
        <v>art. 30 ustawy z dnia 14 marca 1985 r. o Państwowej Inspekcji Sanitarnej (tekst jednolity Dz.U. z 2017 poz. 1261 z późn. zm.);</v>
      </c>
      <c r="G151" s="1" t="s">
        <v>15</v>
      </c>
      <c r="H151" s="1" t="s">
        <v>14</v>
      </c>
      <c r="I151" s="1" t="s">
        <v>141</v>
      </c>
      <c r="J151" s="1" t="s">
        <v>141</v>
      </c>
      <c r="K151" s="3" t="s">
        <v>141</v>
      </c>
    </row>
    <row r="152" spans="1:23" ht="103.5" thickTop="1" thickBot="1">
      <c r="A152" s="23" t="s">
        <v>155</v>
      </c>
      <c r="B152" s="1" t="s">
        <v>156</v>
      </c>
      <c r="C152" s="24">
        <v>12</v>
      </c>
      <c r="D152" s="6"/>
      <c r="E152" s="1" t="s">
        <v>0</v>
      </c>
      <c r="F152" s="1" t="str">
        <f>"art. 27 ust. 1, art. 52 pkt 4 "&amp;prawo!B3&amp;" oraz art. 24 "&amp;prawo!B87&amp;" oraz art. 96, §1 "&amp;prawo!B9</f>
        <v>art. 27 ust. 1, art. 52 pkt 4 ustawy z dnia 5 grudnia 2008 r. o zapobieganiu oraz zwalczaniu zakażeń i chorób zakaźnych u ludzi (tekst jednolity Dz.U. z 2018 poz. 151); oraz art. 24  oraz art. 96, §1 ustawy z dnia 24 sierpnia 2001 r. Kodeks postępowania w sprawach o wykroczenia (t.j. Dz. U. z 2018 r. poz. 475, 1039, 1467)</v>
      </c>
      <c r="G152" s="1" t="s">
        <v>157</v>
      </c>
      <c r="H152" s="1" t="s">
        <v>14</v>
      </c>
      <c r="I152" s="1" t="s">
        <v>141</v>
      </c>
      <c r="J152" s="1" t="s">
        <v>141</v>
      </c>
      <c r="K152" s="3" t="s">
        <v>141</v>
      </c>
    </row>
    <row r="153" spans="1:23" ht="103.5" thickTop="1" thickBot="1">
      <c r="A153" s="25" t="s">
        <v>158</v>
      </c>
      <c r="B153" s="2" t="s">
        <v>159</v>
      </c>
      <c r="C153" s="26">
        <v>13</v>
      </c>
      <c r="D153" s="6"/>
      <c r="E153" s="2" t="s">
        <v>0</v>
      </c>
      <c r="F153" s="2" t="str">
        <f>"§39 ust. 1, 2 "&amp;prawo!B5</f>
        <v>§39 ust. 1, 2 rozporządzenia Ministra Zdrowia z dnia 26 czerwca 2012 r. w sprawie szczegółowych wymagań, jakim powinny odpowiadać pomieszczenia i urządzenia podmiotu wykonującego działalność leczniczą (Dz.U. z 2012 r. poz. 739);</v>
      </c>
      <c r="G153" s="2" t="s">
        <v>15</v>
      </c>
      <c r="H153" s="2" t="s">
        <v>14</v>
      </c>
      <c r="I153" s="2" t="s">
        <v>141</v>
      </c>
      <c r="J153" s="2" t="s">
        <v>141</v>
      </c>
      <c r="K153" s="4" t="s">
        <v>141</v>
      </c>
    </row>
    <row r="154" spans="1:23" ht="13.5" thickTop="1"/>
    <row r="155" spans="1:23">
      <c r="A155" s="31" t="s">
        <v>160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23" ht="51.75" thickBot="1">
      <c r="A156" s="35" t="s">
        <v>2</v>
      </c>
      <c r="B156" s="37" t="s">
        <v>3</v>
      </c>
      <c r="C156" s="38"/>
      <c r="D156" s="11" t="s">
        <v>4</v>
      </c>
      <c r="E156" s="11" t="s">
        <v>5</v>
      </c>
      <c r="F156" s="11" t="s">
        <v>6</v>
      </c>
      <c r="G156" s="11" t="s">
        <v>7</v>
      </c>
      <c r="H156" s="11" t="s">
        <v>113</v>
      </c>
      <c r="I156" s="11" t="s">
        <v>9</v>
      </c>
      <c r="J156" s="11" t="s">
        <v>10</v>
      </c>
      <c r="K156" s="12" t="s">
        <v>138</v>
      </c>
    </row>
    <row r="157" spans="1:23" ht="14.25" thickTop="1" thickBot="1">
      <c r="A157" s="36"/>
      <c r="B157" s="39"/>
      <c r="C157" s="40"/>
      <c r="D157" s="13">
        <v>1</v>
      </c>
      <c r="E157" s="13">
        <v>2</v>
      </c>
      <c r="F157" s="13">
        <v>3</v>
      </c>
      <c r="G157" s="13">
        <v>4</v>
      </c>
      <c r="H157" s="13">
        <v>5</v>
      </c>
      <c r="I157" s="13">
        <v>6</v>
      </c>
      <c r="J157" s="13">
        <v>7</v>
      </c>
      <c r="K157" s="14">
        <v>8</v>
      </c>
    </row>
    <row r="158" spans="1:23" ht="39.75" thickTop="1" thickBot="1">
      <c r="A158" s="42" t="s">
        <v>161</v>
      </c>
      <c r="B158" s="6" t="s">
        <v>162</v>
      </c>
      <c r="C158" s="19">
        <v>1</v>
      </c>
      <c r="D158" s="6"/>
      <c r="E158" s="6" t="s">
        <v>0</v>
      </c>
      <c r="F158" s="6" t="str">
        <f>"art. 5 ust. 1 pkt 1, art. 13 ust. 2 "&amp;prawo!B4</f>
        <v>art. 5 ust. 1 pkt 1, art. 13 ust. 2 ustawy z dnia 9 listopada 1995 r. o ochronie zdrowia przed następstwami używania tytoniu i wyrobów tytoniowych (t.j. Dz.U. z 2018 r. poz. 1446);</v>
      </c>
      <c r="G158" s="6" t="s">
        <v>163</v>
      </c>
      <c r="H158" s="6" t="s">
        <v>14</v>
      </c>
      <c r="I158" s="6" t="s">
        <v>141</v>
      </c>
      <c r="J158" s="6" t="s">
        <v>141</v>
      </c>
      <c r="K158" s="5" t="s">
        <v>141</v>
      </c>
    </row>
    <row r="159" spans="1:23" ht="78" thickTop="1" thickBot="1">
      <c r="A159" s="46"/>
      <c r="B159" s="2" t="s">
        <v>164</v>
      </c>
      <c r="C159" s="26">
        <v>2</v>
      </c>
      <c r="D159" s="6"/>
      <c r="E159" s="2" t="s">
        <v>0</v>
      </c>
      <c r="F159" s="2" t="str">
        <f>"art. 5 ust. 1a, art. 13 ust. 1, pkt 2 "&amp;prawo!B4</f>
        <v>art. 5 ust. 1a, art. 13 ust. 1, pkt 2 ustawy z dnia 9 listopada 1995 r. o ochronie zdrowia przed następstwami używania tytoniu i wyrobów tytoniowych (t.j. Dz.U. z 2018 r. poz. 1446);</v>
      </c>
      <c r="G159" s="2" t="s">
        <v>165</v>
      </c>
      <c r="H159" s="6" t="s">
        <v>0</v>
      </c>
      <c r="I159" s="2"/>
      <c r="J159" s="2" t="s">
        <v>0</v>
      </c>
      <c r="K159" s="20">
        <f>IF(I159=P159,V159,IF(I159=Q159,W159,IF(I159=R159,X159,IF(I159=S159,Y159,IF(I159=" "," ",)))))</f>
        <v>0</v>
      </c>
      <c r="P159" s="21" t="s">
        <v>170</v>
      </c>
      <c r="Q159" s="21" t="s">
        <v>169</v>
      </c>
      <c r="V159" s="21" t="s">
        <v>171</v>
      </c>
      <c r="W159" s="21" t="s">
        <v>200</v>
      </c>
    </row>
    <row r="160" spans="1:23" ht="13.5" thickTop="1"/>
  </sheetData>
  <mergeCells count="72">
    <mergeCell ref="A158:A159"/>
    <mergeCell ref="A139:A140"/>
    <mergeCell ref="B139:C140"/>
    <mergeCell ref="A142:A149"/>
    <mergeCell ref="A155:K155"/>
    <mergeCell ref="A156:A157"/>
    <mergeCell ref="B156:C157"/>
    <mergeCell ref="A126:A129"/>
    <mergeCell ref="A130:A131"/>
    <mergeCell ref="A133:K133"/>
    <mergeCell ref="A134:A135"/>
    <mergeCell ref="B134:C135"/>
    <mergeCell ref="A138:K138"/>
    <mergeCell ref="A116:A118"/>
    <mergeCell ref="A119:A120"/>
    <mergeCell ref="A121:K121"/>
    <mergeCell ref="A123:K123"/>
    <mergeCell ref="A124:A125"/>
    <mergeCell ref="B124:C125"/>
    <mergeCell ref="A107:K107"/>
    <mergeCell ref="A108:A109"/>
    <mergeCell ref="B108:C109"/>
    <mergeCell ref="A110:A111"/>
    <mergeCell ref="A113:K113"/>
    <mergeCell ref="A114:A115"/>
    <mergeCell ref="B114:C115"/>
    <mergeCell ref="A90:A91"/>
    <mergeCell ref="A95:K95"/>
    <mergeCell ref="A96:A97"/>
    <mergeCell ref="B96:C97"/>
    <mergeCell ref="A100:K100"/>
    <mergeCell ref="A101:A102"/>
    <mergeCell ref="B101:C102"/>
    <mergeCell ref="A81:K81"/>
    <mergeCell ref="A82:A83"/>
    <mergeCell ref="B82:C83"/>
    <mergeCell ref="A87:K87"/>
    <mergeCell ref="A88:A89"/>
    <mergeCell ref="B88:C89"/>
    <mergeCell ref="A61:A65"/>
    <mergeCell ref="A66:A70"/>
    <mergeCell ref="A74:K74"/>
    <mergeCell ref="A75:A76"/>
    <mergeCell ref="B75:C76"/>
    <mergeCell ref="A77:A78"/>
    <mergeCell ref="A51:A52"/>
    <mergeCell ref="B51:C52"/>
    <mergeCell ref="A53:A55"/>
    <mergeCell ref="A58:K58"/>
    <mergeCell ref="A59:A60"/>
    <mergeCell ref="B59:C60"/>
    <mergeCell ref="A31:A36"/>
    <mergeCell ref="A38:K38"/>
    <mergeCell ref="A39:A40"/>
    <mergeCell ref="B39:C40"/>
    <mergeCell ref="A41:A44"/>
    <mergeCell ref="A50:K50"/>
    <mergeCell ref="A17:A18"/>
    <mergeCell ref="B17:C18"/>
    <mergeCell ref="A19:A24"/>
    <mergeCell ref="A25:A26"/>
    <mergeCell ref="A28:K28"/>
    <mergeCell ref="A29:A30"/>
    <mergeCell ref="B29:C30"/>
    <mergeCell ref="A14:K14"/>
    <mergeCell ref="A16:K16"/>
    <mergeCell ref="A1:K1"/>
    <mergeCell ref="A2:K2"/>
    <mergeCell ref="A3:A4"/>
    <mergeCell ref="B3:C4"/>
    <mergeCell ref="D5"/>
    <mergeCell ref="H5"/>
  </mergeCells>
  <dataValidations count="26">
    <dataValidation type="list" allowBlank="1" showInputMessage="1" showErrorMessage="1" sqref="D5:D13 D19:D26 D31:D36 D41:D48 D53:D56 D61:D72 D77:D79 D84:D85 D90:D93 D98 D103:D105 D110:D111 D116:D120 D126:D131 D136 D141:D153 D158:D159">
      <formula1>$P$1:$P$3</formula1>
    </dataValidation>
    <dataValidation type="list" allowBlank="1" showInputMessage="1" showErrorMessage="1" sqref="H5:H13 H19:H26 H31:H36 H41:H48 H53:H56 H61:H72 H77:H79 H84:H85 H90:H93 H98 H103:H105 H110:H111 H116:H120 H126:H131 H136 H159">
      <formula1>$P$1:$P$2</formula1>
    </dataValidation>
    <dataValidation type="list" allowBlank="1" showInputMessage="1" showErrorMessage="1" sqref="I5:I13">
      <formula1>$P$5:$S$5</formula1>
    </dataValidation>
    <dataValidation type="list" allowBlank="1" showInputMessage="1" showErrorMessage="1" sqref="I19:I22">
      <formula1>$P$19:$S$19</formula1>
    </dataValidation>
    <dataValidation type="list" allowBlank="1" showInputMessage="1" showErrorMessage="1" sqref="I23">
      <formula1>$P$23:$Q$23</formula1>
    </dataValidation>
    <dataValidation type="list" allowBlank="1" showInputMessage="1" showErrorMessage="1" sqref="I24:I25">
      <formula1>$P$24:$S$24</formula1>
    </dataValidation>
    <dataValidation type="list" allowBlank="1" showInputMessage="1" showErrorMessage="1" sqref="I26">
      <formula1>$P$26:$Q$26</formula1>
    </dataValidation>
    <dataValidation type="list" allowBlank="1" showInputMessage="1" showErrorMessage="1" sqref="I31:I34">
      <formula1>$P$31:$S$31</formula1>
    </dataValidation>
    <dataValidation type="list" allowBlank="1" showInputMessage="1" showErrorMessage="1" sqref="I35">
      <formula1>$P$35:$Q$35</formula1>
    </dataValidation>
    <dataValidation type="list" allowBlank="1" showInputMessage="1" showErrorMessage="1" sqref="I36">
      <formula1>$P$36:$S$36</formula1>
    </dataValidation>
    <dataValidation type="list" allowBlank="1" showInputMessage="1" showErrorMessage="1" sqref="I41:I48">
      <formula1>$P$41:$S$41</formula1>
    </dataValidation>
    <dataValidation type="list" allowBlank="1" showInputMessage="1" showErrorMessage="1" sqref="I53:I56">
      <formula1>$P$53:$S$53</formula1>
    </dataValidation>
    <dataValidation type="list" allowBlank="1" showInputMessage="1" showErrorMessage="1" sqref="I61:I72 I77:I79">
      <formula1>$P$61:$S$61</formula1>
    </dataValidation>
    <dataValidation type="list" allowBlank="1" showInputMessage="1" showErrorMessage="1" sqref="I84:I85">
      <formula1>$P$84:$S$84</formula1>
    </dataValidation>
    <dataValidation type="list" allowBlank="1" showInputMessage="1" showErrorMessage="1" sqref="I90:I93">
      <formula1>$P$90:$S$90</formula1>
    </dataValidation>
    <dataValidation type="list" allowBlank="1" showInputMessage="1" showErrorMessage="1" sqref="I98">
      <formula1>$P$98:$S$98</formula1>
    </dataValidation>
    <dataValidation type="list" allowBlank="1" showInputMessage="1" showErrorMessage="1" sqref="I103:I105">
      <formula1>$P$103:$S$103</formula1>
    </dataValidation>
    <dataValidation type="list" allowBlank="1" showInputMessage="1" showErrorMessage="1" sqref="I110:I111">
      <formula1>$P$110:$S$110</formula1>
    </dataValidation>
    <dataValidation type="list" allowBlank="1" showInputMessage="1" showErrorMessage="1" sqref="I116:I118">
      <formula1>$P$116:$S$116</formula1>
    </dataValidation>
    <dataValidation type="list" allowBlank="1" showInputMessage="1" showErrorMessage="1" sqref="I119:I120">
      <formula1>$P$119:$Q$119</formula1>
    </dataValidation>
    <dataValidation type="list" allowBlank="1" showInputMessage="1" showErrorMessage="1" sqref="I126:I128">
      <formula1>$P$126:$S$126</formula1>
    </dataValidation>
    <dataValidation type="list" allowBlank="1" showInputMessage="1" showErrorMessage="1" sqref="I129">
      <formula1>$P$129:$Q$129</formula1>
    </dataValidation>
    <dataValidation type="list" allowBlank="1" showInputMessage="1" showErrorMessage="1" sqref="I130">
      <formula1>$P$130:$R$130</formula1>
    </dataValidation>
    <dataValidation type="list" allowBlank="1" showInputMessage="1" showErrorMessage="1" sqref="I131">
      <formula1>$P$131:$R$131</formula1>
    </dataValidation>
    <dataValidation type="list" allowBlank="1" showInputMessage="1" showErrorMessage="1" sqref="I136">
      <formula1>$P$136:$Q$136</formula1>
    </dataValidation>
    <dataValidation type="list" allowBlank="1" showInputMessage="1" showErrorMessage="1" sqref="I159">
      <formula1>$P$159:$Q$159</formula1>
    </dataValidation>
  </dataValidations>
  <pageMargins left="0.7" right="0.2" top="0.2" bottom="0.2" header="0.5" footer="0.5"/>
  <pageSetup scale="41" orientation="portrait" horizontalDpi="300" verticalDpi="300" r:id="rId1"/>
  <headerFooter alignWithMargins="0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1" sqref="B11"/>
    </sheetView>
  </sheetViews>
  <sheetFormatPr defaultRowHeight="12.75"/>
  <cols>
    <col min="2" max="2" width="225.85546875" bestFit="1" customWidth="1"/>
  </cols>
  <sheetData>
    <row r="1" spans="1:2" s="8" customFormat="1">
      <c r="A1" s="8">
        <v>1</v>
      </c>
      <c r="B1" s="8" t="s">
        <v>172</v>
      </c>
    </row>
    <row r="2" spans="1:2" s="8" customFormat="1">
      <c r="A2" s="8">
        <v>2</v>
      </c>
      <c r="B2" s="8" t="s">
        <v>173</v>
      </c>
    </row>
    <row r="3" spans="1:2" s="8" customFormat="1">
      <c r="A3" s="8">
        <v>3</v>
      </c>
      <c r="B3" s="8" t="s">
        <v>174</v>
      </c>
    </row>
    <row r="4" spans="1:2" s="8" customFormat="1">
      <c r="A4" s="8">
        <v>4</v>
      </c>
      <c r="B4" s="8" t="s">
        <v>175</v>
      </c>
    </row>
    <row r="5" spans="1:2" s="8" customFormat="1">
      <c r="A5" s="8">
        <v>5</v>
      </c>
      <c r="B5" s="8" t="s">
        <v>176</v>
      </c>
    </row>
    <row r="6" spans="1:2" s="8" customFormat="1">
      <c r="A6" s="8">
        <v>6</v>
      </c>
      <c r="B6" s="8" t="s">
        <v>177</v>
      </c>
    </row>
    <row r="7" spans="1:2" s="8" customFormat="1">
      <c r="A7" s="8">
        <v>7</v>
      </c>
      <c r="B7" s="8" t="s">
        <v>178</v>
      </c>
    </row>
    <row r="8" spans="1:2" s="8" customFormat="1">
      <c r="A8" s="8">
        <v>8</v>
      </c>
      <c r="B8" s="8" t="s">
        <v>179</v>
      </c>
    </row>
    <row r="9" spans="1:2" s="8" customFormat="1">
      <c r="A9" s="8">
        <v>9</v>
      </c>
      <c r="B9" s="8" t="s">
        <v>180</v>
      </c>
    </row>
    <row r="10" spans="1:2" s="8" customFormat="1">
      <c r="A10" s="8">
        <v>10</v>
      </c>
      <c r="B10" s="8" t="s">
        <v>181</v>
      </c>
    </row>
    <row r="11" spans="1:2" s="8" customFormat="1">
      <c r="A11" s="8">
        <v>11</v>
      </c>
      <c r="B11" s="8" t="s">
        <v>182</v>
      </c>
    </row>
    <row r="12" spans="1:2" s="8" customFormat="1">
      <c r="A12" s="8">
        <v>12</v>
      </c>
      <c r="B12" s="8" t="s">
        <v>183</v>
      </c>
    </row>
    <row r="13" spans="1:2" s="8" customFormat="1">
      <c r="A13" s="8">
        <v>13</v>
      </c>
      <c r="B13" s="8" t="s">
        <v>184</v>
      </c>
    </row>
    <row r="14" spans="1:2" s="8" customFormat="1">
      <c r="A14" s="8">
        <v>14</v>
      </c>
      <c r="B14" s="8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EP Stacja krwiodastwa </vt:lpstr>
      <vt:lpstr>prawo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Tenderowicz</dc:creator>
  <cp:lastModifiedBy>Jacek Żak</cp:lastModifiedBy>
  <dcterms:created xsi:type="dcterms:W3CDTF">2017-07-25T07:19:32Z</dcterms:created>
  <dcterms:modified xsi:type="dcterms:W3CDTF">2018-10-02T12:20:12Z</dcterms:modified>
</cp:coreProperties>
</file>