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novo2\uzytkownicy$\j.zak\Pulpit\Pulpit 2018\standaryzacja na www Arkusze ryzyka\EP\"/>
    </mc:Choice>
  </mc:AlternateContent>
  <bookViews>
    <workbookView xWindow="5535" yWindow="420" windowWidth="14925" windowHeight="9150"/>
  </bookViews>
  <sheets>
    <sheet name="Gabinet niezabiegowy" sheetId="9" r:id="rId1"/>
    <sheet name="prawo" sheetId="10" r:id="rId2"/>
  </sheets>
  <definedNames>
    <definedName name="_xlnm.Print_Area" localSheetId="0">'Gabinet niezabiegowy'!$A$1:$K$117</definedName>
  </definedNames>
  <calcPr calcId="162913"/>
</workbook>
</file>

<file path=xl/calcChain.xml><?xml version="1.0" encoding="utf-8"?>
<calcChain xmlns="http://schemas.openxmlformats.org/spreadsheetml/2006/main">
  <c r="F109" i="9" l="1"/>
  <c r="F108" i="9"/>
  <c r="F103" i="9"/>
  <c r="F102" i="9"/>
  <c r="F101" i="9"/>
  <c r="F100" i="9"/>
  <c r="F99" i="9"/>
  <c r="F94" i="9"/>
  <c r="F89" i="9"/>
  <c r="F88" i="9"/>
  <c r="F86" i="9"/>
  <c r="F85" i="9"/>
  <c r="F84" i="9"/>
  <c r="F83" i="9"/>
  <c r="F76" i="9"/>
  <c r="F77" i="9"/>
  <c r="F75" i="9"/>
  <c r="F74" i="9"/>
  <c r="F73" i="9"/>
  <c r="F68" i="9"/>
  <c r="F67" i="9"/>
  <c r="F62" i="9"/>
  <c r="F61" i="9"/>
  <c r="F60" i="9"/>
  <c r="F59" i="9"/>
  <c r="F58" i="9"/>
  <c r="F57" i="9"/>
  <c r="F56" i="9"/>
  <c r="F55" i="9"/>
  <c r="F54" i="9"/>
  <c r="F53" i="9"/>
  <c r="F48" i="9"/>
  <c r="F47" i="9"/>
  <c r="F46" i="9"/>
  <c r="F45" i="9"/>
  <c r="F44" i="9"/>
  <c r="F43" i="9"/>
  <c r="F42" i="9"/>
  <c r="F41" i="9"/>
  <c r="F35" i="9"/>
  <c r="F34" i="9"/>
  <c r="F28" i="9"/>
  <c r="F27" i="9"/>
  <c r="F26" i="9"/>
  <c r="F25" i="9"/>
  <c r="F24" i="9"/>
  <c r="F19" i="9"/>
  <c r="F18" i="9"/>
  <c r="F17" i="9"/>
  <c r="F16" i="9"/>
  <c r="F15" i="9"/>
  <c r="F14" i="9"/>
  <c r="F8" i="9"/>
  <c r="F7" i="9"/>
  <c r="F6" i="9"/>
  <c r="K109" i="9"/>
  <c r="K94" i="9"/>
  <c r="K89" i="9"/>
  <c r="K87" i="9"/>
  <c r="K88" i="9"/>
  <c r="K86" i="9"/>
  <c r="K85" i="9"/>
  <c r="K84" i="9"/>
  <c r="K83" i="9"/>
  <c r="K77" i="9"/>
  <c r="K76" i="9"/>
  <c r="K74" i="9"/>
  <c r="K75" i="9"/>
  <c r="K73" i="9"/>
  <c r="K68" i="9"/>
  <c r="K67" i="9"/>
  <c r="K54" i="9"/>
  <c r="K55" i="9"/>
  <c r="K56" i="9"/>
  <c r="K57" i="9"/>
  <c r="K58" i="9"/>
  <c r="K59" i="9"/>
  <c r="K60" i="9"/>
  <c r="K61" i="9"/>
  <c r="K62" i="9"/>
  <c r="K53" i="9"/>
  <c r="K42" i="9"/>
  <c r="K43" i="9"/>
  <c r="K44" i="9"/>
  <c r="K45" i="9"/>
  <c r="K46" i="9"/>
  <c r="K47" i="9"/>
  <c r="K48" i="9"/>
  <c r="K41" i="9"/>
  <c r="K35" i="9"/>
  <c r="K34" i="9"/>
  <c r="K27" i="9"/>
  <c r="K28" i="9"/>
  <c r="K26" i="9"/>
  <c r="K25" i="9"/>
  <c r="K24" i="9"/>
  <c r="K18" i="9"/>
  <c r="K19" i="9"/>
  <c r="K17" i="9"/>
  <c r="K16" i="9"/>
  <c r="K15" i="9"/>
  <c r="K14" i="9"/>
  <c r="K6" i="9"/>
  <c r="K8" i="9"/>
</calcChain>
</file>

<file path=xl/sharedStrings.xml><?xml version="1.0" encoding="utf-8"?>
<sst xmlns="http://schemas.openxmlformats.org/spreadsheetml/2006/main" count="855" uniqueCount="158">
  <si>
    <t/>
  </si>
  <si>
    <t>NIE</t>
  </si>
  <si>
    <t>Tabela 1. Stan sanitarno-techniczny pomieszczeń, mebli i wyposażenia*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</si>
  <si>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</si>
  <si>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</si>
  <si>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</si>
  <si>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</si>
  <si>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</si>
  <si>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</si>
  <si>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</si>
  <si>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</si>
  <si>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</si>
  <si>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</si>
  <si>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nie wymagające aseptyki</t>
  </si>
  <si>
    <t>Powierzchnia podłogi zniszczona, z ubytkami, uniemożliwiająca mycie i dezynfekcję*</t>
  </si>
  <si>
    <t>Decyzja merytoryczna + decyzja płatnicza</t>
  </si>
  <si>
    <t>Zniszczone, nieszczelne połączenia ścian z podłogami uniemożliwiające mycie i dezynfekcję*</t>
  </si>
  <si>
    <t>Nieprawidłowy stan sanitarno techniczny mebli - brak zmywalności, ubytki powierzchni**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</si>
  <si>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</si>
  <si>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 xml:space="preserve">Tabela 2. Gabinet lekarski niezabiegowy </t>
  </si>
  <si>
    <t>Czy sytuacja w podmioce może wpłynąć na zmianę sankcji</t>
  </si>
  <si>
    <t>Wyposażenie umywalkli do mycia rąk</t>
  </si>
  <si>
    <t>Brak co najmniej jednej umywalki z ciepłą i zimną wodą</t>
  </si>
  <si>
    <t>Brak dozownika z mydłem i/lub brak mydła</t>
  </si>
  <si>
    <t>Brak dozownika ze środkiem dezynfekcyjnym i/lub brak środka dezynfekcyjnego</t>
  </si>
  <si>
    <t>Brak pojemnika z ręcznikami jednorazowego użycia i/lub ręczników jednorazowego użycia</t>
  </si>
  <si>
    <t>Nieprawidłowy stan sanitarno-higieniczny wyposażenia umywalki (brudne wyposażenie)</t>
  </si>
  <si>
    <t>Zalecenia pokontrolne + decyzja płatnicza</t>
  </si>
  <si>
    <t>Brak zmywalności wyposażenia (pęknięta, zniszczona powierzchnia)</t>
  </si>
  <si>
    <t>Tabela 3. Gospodarka odpadami medycznymi w miejscu wytwarzania</t>
  </si>
  <si>
    <t>Czy stiwerdzono nieprawidłowość (Tak/Nie/Nie dotyczy)</t>
  </si>
  <si>
    <t>Szczegółowy opis nierpawidłowości</t>
  </si>
  <si>
    <t>Czy sytuacja w podmiocie może wpłynąć na zmianę sankcji</t>
  </si>
  <si>
    <t>Postępowanie z odpadami medycznymi w miejscu wytwarzania</t>
  </si>
  <si>
    <t>Odpady medyczne nieostre: nieprawidłowy sposób gromadzenia w miejscu wytwarzania - zbierane w worku koloru innegi niż czerwony/ w worku przezroczystym*</t>
  </si>
  <si>
    <t>NIE DOTYCZY</t>
  </si>
  <si>
    <t>decyzja merytoryczna + decyzja płatnicza</t>
  </si>
  <si>
    <t>Pozostałe odpady medyczne: nieprawidłowy sposób gromadzenia w miejscu wytwarzania - zbieranie w worku koloru czerwonego lub żółtego/ w worku przezroczystym**</t>
  </si>
  <si>
    <t>Wypełnienie worków lub pojemników odpadami powyżej 2/3 objętości</t>
  </si>
  <si>
    <t>Przetrzymywanie worków lub pojemników z odpadami powyżej 72h</t>
  </si>
  <si>
    <t>Brak opisu pojemnika lub worka z odpadami medycznymi (kod odpadów, adres zamieszkania lub siedziba wytwórcy odpadów, data zamknięcia)</t>
  </si>
  <si>
    <t>* dotyczy odpadów medycznych o kodach 18 01 02*, 18 01 03*, 18 01 82*
** dotyczy odpadów medycznych o kodach 18 01 01, 18 01 04, 18 01 07, 18 01 09</t>
  </si>
  <si>
    <t>Tabela 4.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</si>
  <si>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</si>
  <si>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</si>
  <si>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Dezynfekcja po usunięciu odpadów</t>
  </si>
  <si>
    <t>Pomieszczenie lub urządzenie - brak wykonywania dezynfekcji oraz mycia po usunięciu odpadów medycznych</t>
  </si>
  <si>
    <t>Tabela 5. Gospodarka odpadami medycznymi - wymogi dotyczące pomieszczenia do przechowywania odpadów medycznych</t>
  </si>
  <si>
    <t>Spełnienie wymogów dla pomieszczenia do przechowywania odpadów medycznych (jeśli dotyczy)</t>
  </si>
  <si>
    <t>Brak niezależnego wejścia do pomieszczenia do magazynowania odpadów medycznych</t>
  </si>
  <si>
    <t>Brak zabezpieczenia przed dostępem osób nieupoważnionych do pomieszczenia na magazynowanie odpadów medycznych</t>
  </si>
  <si>
    <t>Brak łatwozmywalnych i umożliwiających dezynfekcję ścian i podłóg w pomieszczeniu  do magazynowania odpadów medycznych</t>
  </si>
  <si>
    <t>Brak zabezpieczenia przed dostępem owadów, gryzoni oraz innych zwierząt do pomieszczenia  do magazynowania odpadów medycznych</t>
  </si>
  <si>
    <t>Brak drzwi wejściowych bez progu, o odpowiedniej szerokości i wysokości</t>
  </si>
  <si>
    <t>Brak wydzielonych boksów i miejsc w zależności od rodzaju magazynowanych odpadów medycznych, zgodnie z zasadami miejsca sortowania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</si>
  <si>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</si>
  <si>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Brak dostępu do umywalki z ciepłą/zimną wodą wyposażoną w dozownik z mydłem i środkiem dezynfekcyjnym oraz ręcznikami (w sąsiedztwie stacjonarnego urządzenia chłodniczego)</t>
  </si>
  <si>
    <t>Tabela 6.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</si>
  <si>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</si>
  <si>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</si>
  <si>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Brak łatwozmywalnych i umożliwiających dezynfekcje ścian i podłóg</t>
  </si>
  <si>
    <t>Brak zabezpieczenia przed dostępem owadów, gryzoni oraz innych zwierząt</t>
  </si>
  <si>
    <t>Brak drzwi wejściowych bez progu o odpowiedniej o odpowiedniej szerokości i wysokości</t>
  </si>
  <si>
    <t>Brak termometru wewnętrznego</t>
  </si>
  <si>
    <t>Brak możliwości zamknięcia drzwi wejściowych umożliwiających ich otwarcie od wewnątrz</t>
  </si>
  <si>
    <t>Brak pomieszczenia izolującego przed wejściem do urządzenia</t>
  </si>
  <si>
    <t>Spełnienie wymagań dla przenośnego urządzenia chłodniczego</t>
  </si>
  <si>
    <t>Brak wewnętrznej powiechrzni umożliwiającej mycie i dezynfekcję</t>
  </si>
  <si>
    <t xml:space="preserve">Tabela 7. Pomieszczenie / miejsce do składowania bielizny czystej / brudnej </t>
  </si>
  <si>
    <t>Postępowanie z bielizną czystą i brudną (fartuchy personelu)</t>
  </si>
  <si>
    <t>Brak wydzielonego pomieszczenia lub miejsca na przechowywanie odzieży czystej</t>
  </si>
  <si>
    <t>Brak wydzielonego pomieszczenia lub miejsca na przechowywanie odzieży brudnej</t>
  </si>
  <si>
    <t>Tabela 8. Miejsce / pomieszczenie porządkowe*</t>
  </si>
  <si>
    <t>Wyposażenie, przechowywanie, postępowanie ze środkami i sprzętem do sprzątania</t>
  </si>
  <si>
    <t>Brak wydzielonego miejsca lub pomieszczenia do przechowywania środków czystości i preparatów myjąco-dezynfekcyjnych</t>
  </si>
  <si>
    <t>Brak wyposażenia w zlew z baterią</t>
  </si>
  <si>
    <t>Brak dozownika ze środkiem dezynfekcyjnym</t>
  </si>
  <si>
    <t>Stan sanitarnotechniczny narzędzie do sprzątania</t>
  </si>
  <si>
    <t>Nieodpowiednia liczba nakładek na mopy - niezgodne z podziałem na strefy: gabinet, poczekalnia, pomieszczenie higieniczno-sanitarne</t>
  </si>
  <si>
    <t>Zniszczony sprzęt do sprzątania; sprzęt mokry, brudny</t>
  </si>
  <si>
    <t>*Miejsce do przechowywania środków czystości i preparatów myjąco-dezynfekcyjnych</t>
  </si>
  <si>
    <t>Tabela 9. Pomieszczenie higieniczno-sanitarne - dla pacjentów i personelu</t>
  </si>
  <si>
    <t>Sanckje z uwzględnieniem sytuacji w podmiocie</t>
  </si>
  <si>
    <t>Zapewnienie pomieszczenia higienieczno-sanitarnego</t>
  </si>
  <si>
    <t>Brak co najmniej jednego pomieszczenia higieniczno-sanitarnego</t>
  </si>
  <si>
    <t>Wyposażenie umywalki do mycia rąk</t>
  </si>
  <si>
    <t>Brak umywalki w pomieszczeniu higieniczno-sanitarnym</t>
  </si>
  <si>
    <t>Nieprawidłowy stan saniterno-higieniczny wyposażenia umywalki (brudne wyposażenie)</t>
  </si>
  <si>
    <t>Dodatkowe wymgania wynikiające z przepisów BHP w zakresie pomieszczeń dla personelu</t>
  </si>
  <si>
    <t>Brak powierzchni zmywalnej i odpornej na działanie wilgoci do wysokości co najmniej 2 metrów</t>
  </si>
  <si>
    <t>Nieodpowiedni stan pomieszczenia wraz z wyposażeniem. Brak zapewnienie przez pracodawdę stanu pomieszczenia oraz wyposażenia zapewniającego bezpieczne i higieniczne korzystanie z nich przez pracowników</t>
  </si>
  <si>
    <t>Tabela 10. Udzielanie swiadczeń zdrowotnych - zgodność z procedurami</t>
  </si>
  <si>
    <t>Bezpieczne udzielanie świadczeń</t>
  </si>
  <si>
    <t>Nieprzestrzeganie procedur obowiązujących w podmiocie leczniczym w zakresie:
- przygotowania personelu (higiena rąk, środki ochrony indywidualnej),
- sprzątania i dezynfekcji pomieszczeń,
- dezynfekcji powierzchni,
- postępowania po skażeniu materiałem biologicznym,
- postępowania z brudną bielizną,
- inne</t>
  </si>
  <si>
    <t>Tabela 11.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</si>
  <si>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</si>
  <si>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</si>
  <si>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zakaźnym*</t>
  </si>
  <si>
    <t>Nie dotyczy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</si>
  <si>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</si>
  <si>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</si>
  <si>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Zgdoność oferowanych świadczeń zdrowotnych z wydaną decyzją sanitarną</t>
  </si>
  <si>
    <t>Oferowane świadczenia zdrowotne niezgodne z wydaną decyzją PPIS (dot. zakresu lub lokalizacji)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</si>
  <si>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</si>
  <si>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</si>
  <si>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</si>
  <si>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</si>
  <si>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</si>
  <si>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*dotyczy m.in. procedur: 
- przygotowania rąk do pracy- higieniczna dezynfekcja rąk (technika mycia rąk),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</si>
  <si>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Tabela 12. Kontrola przestrzegania zakazu palenia</t>
  </si>
  <si>
    <t>Pomieszczenia podmiotu leczniczego</t>
  </si>
  <si>
    <t>Palenie tytoniu na terenie podmiotu*</t>
  </si>
  <si>
    <t>Mandat karny wystawiony na osobę palącą</t>
  </si>
  <si>
    <t>Brak oznakowania informacyjnego o zakazie palenia</t>
  </si>
  <si>
    <t>Kara grzywny, decyzja merytoryczna + decyzja płatnicza</t>
  </si>
  <si>
    <t>* pozycja nie wliczana do sumy nieprawidłowości</t>
  </si>
  <si>
    <t>Tabela 13. Nieprawidłowości nie ujęte w arkuszu ryzyka</t>
  </si>
  <si>
    <t>inne</t>
  </si>
  <si>
    <t>Proszę uzupełnić podstawę prawną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</si>
  <si>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</si>
  <si>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</si>
  <si>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</si>
  <si>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</si>
  <si>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</si>
  <si>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</si>
  <si>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</si>
  <si>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</si>
  <si>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</si>
  <si>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</si>
  <si>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</si>
  <si>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>2. Inne</t>
  </si>
  <si>
    <t xml:space="preserve">1. decyzja merytorycznae + decyzja płatnicza    </t>
  </si>
  <si>
    <t xml:space="preserve">2. zalecenie pokontrolne + decyzja płatnicza  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</si>
  <si>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</si>
  <si>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</si>
  <si>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</si>
  <si>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</si>
  <si>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</si>
  <si>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</si>
  <si>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</si>
  <si>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</si>
  <si>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t xml:space="preserve">2. Zalecenie pokontrolne + decyzja płatnicza        </t>
  </si>
  <si>
    <r>
      <t xml:space="preserve">ARKUSZ OCENY RYZYKA
</t>
    </r>
    <r>
      <rPr>
        <b/>
        <sz val="12"/>
        <color indexed="10"/>
        <rFont val="Arial"/>
        <family val="2"/>
        <charset val="238"/>
      </rPr>
      <t>Gabinet niezabiegowy</t>
    </r>
  </si>
  <si>
    <t>ustawy z dnia 14 marca 1985 r. o Państwowej Inspekcji Sanitarnej (tekst jednolity Dz.U. z 2017 poz. 1261 z późn. zm.);</t>
  </si>
  <si>
    <t>ustawy z dnia 14 czerwca 1960 r. Kodeks postępowania administracyjnego (tekst jednolity Dz.U. z 2017 poz. 1257 z późn. zm.);</t>
  </si>
  <si>
    <t>ustawy z dnia 5 grudnia 2008 r. o zapobieganiu oraz zwalczaniu zakażeń i chorób zakaźnych u ludzi (tekst jednolity Dz.U. z 2018 poz. 151);</t>
  </si>
  <si>
    <t>ustawy z dnia 9 listopada 1995 r. o ochronie zdrowia przed następstwami używania tytoniu i wyrobów tytoniowych (t.j. Dz.U. z 2018 r. poz. 1446);</t>
  </si>
  <si>
    <t>rozporządzenia Ministra Zdrowia z dnia 26 czerwca 2012 r. w sprawie szczegółowych wymagań, jakim powinny odpowiadać pomieszczenia i urządzenia podmiotu wykonującego działalność leczniczą (Dz.U. z 2012 r. poz. 739);</t>
  </si>
  <si>
    <t>rozporządzenia Ministra Zdrowia z dnia 5 października 2017 r. w sprawie szczegółowego sposobu postępowania z odpadami medycznymi (Dz.U. z 2017 r. poz. 1975);</t>
  </si>
  <si>
    <t>rozporządzenia Ministra Pracy i Polityki Socjalnej z dnia 26.09.1997r. w sprawie ogólnych przepisów bezpieczeństwa i higieny pracy (t.j. Dz. U. z 2003 r. nr 169, poz. 1650 z późn. zm.)</t>
  </si>
  <si>
    <t>ustawy z dnia 20 maja 1971 r. Kodeks wykroczeń (t.j. Dz. U. z 2018 r. poz. 618, 911);</t>
  </si>
  <si>
    <t>ustawy z dnia 24 sierpnia 2001 r. Kodeks postępowania w sprawach o wykroczenia (t.j. Dz. U. z 2018 r. poz. 475, 1039, 1467)</t>
  </si>
  <si>
    <t>rozporządzenia Ministra Zdrowia z dnia 3 listopada 2011r. w sprawie szpitalnego oddziału ratunkowego (tekst jednolity Dz.U. z 2018 poz. 979);</t>
  </si>
  <si>
    <t>rozporządzenia Ministra Zdrowia z dnia 27 maja 2010 r. w sprawie zakresu, sposobu i częstotliwości prowadzenia kontroli wewnętrznej w obszarze realizacji działań zapobiegających szerzeniu się zakażeń i chorób zakaźnych (Dz. U. z 2010 nr 100 poz. 646)</t>
  </si>
  <si>
    <t>rozporządzenia Ministra Zdrowia z dnia 6 czerwca 2013 r. w sprawie bezpieczeństwa i higieny pracy przy wykonywaniu prac związanych z narażeniem na zranienie ostrymi narzędziami używanymi przy udzielaniu świadczeń zdrowotnych (Dz. U z 2013 r. poz. 696)</t>
  </si>
  <si>
    <t>rozporządzenia Ministra Zdrowia z dnia 2 kwietnia 2012 r. w sprawie określenia wymagań, jakim powinny odpowiadać zakłady i urządzenia lecznictwa uzdrowiskowego  (Dz. U. z 2012 r. poz. 452 z późn. zm.)</t>
  </si>
  <si>
    <t>ustawy z dnia 14 grudnia 2012 r. o odpadach (tj. Dz. U. z 2018 r. poz. 992)</t>
  </si>
  <si>
    <t>art. 11 ust. 2 pkt 3 "&amp;prawo!B3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</si>
</sst>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0"/>
      </left>
      <right style="thin">
        <color indexed="0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double">
        <color indexed="0"/>
      </bottom>
      <diagonal/>
    </border>
    <border>
      <left/>
      <right style="thin">
        <color indexed="0"/>
      </right>
      <top style="double">
        <color indexed="0"/>
      </top>
      <bottom style="double">
        <color indexed="0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9" fillId="0" borderId="0" xfId="2" applyFill="1" applyAlignment="1">
      <alignment wrapText="1"/>
    </xf>
    <xf numFmtId="0" fontId="6" fillId="0" borderId="0" xfId="0" applyFont="1"/>
    <xf numFmtId="0" fontId="11" fillId="0" borderId="0" xfId="2" applyFont="1" applyBorder="1" applyAlignment="1">
      <alignment wrapText="1"/>
    </xf>
    <xf numFmtId="0" fontId="9" fillId="0" borderId="0" xfId="2" applyBorder="1" applyAlignment="1">
      <alignment wrapText="1"/>
    </xf>
    <xf numFmtId="0" fontId="11" fillId="0" borderId="0" xfId="2" applyFont="1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6" fillId="0" borderId="12" xfId="1" applyFont="1" applyFill="1" applyBorder="1" applyAlignment="1">
      <alignment vertical="top" wrapText="1"/>
    </xf>
    <xf numFmtId="0" fontId="1" fillId="0" borderId="13" xfId="0" applyFont="1" applyBorder="1" applyAlignment="1" applyProtection="1">
      <alignment horizontal="left" vertical="center" wrapText="1"/>
    </xf>
    <xf numFmtId="0" fontId="6" fillId="0" borderId="7" xfId="1" applyFont="1" applyFill="1" applyBorder="1" applyAlignment="1">
      <alignment vertical="top"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/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9" fillId="0" borderId="0" xfId="2" applyAlignment="1">
      <alignment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/>
    <xf numFmtId="0" fontId="2" fillId="3" borderId="18" xfId="0" applyFont="1" applyFill="1" applyBorder="1" applyAlignment="1">
      <alignment horizontal="left" vertical="center" wrapText="1"/>
    </xf>
    <xf numFmtId="0" fontId="0" fillId="3" borderId="18" xfId="0" applyFill="1" applyBorder="1"/>
    <xf numFmtId="0" fontId="2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/>
    <xf numFmtId="0" fontId="2" fillId="2" borderId="15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/>
    <xf numFmtId="0" fontId="0" fillId="2" borderId="22" xfId="0" applyFont="1" applyFill="1" applyBorder="1" applyAlignment="1" applyProtection="1"/>
    <xf numFmtId="0" fontId="0" fillId="2" borderId="23" xfId="0" applyFont="1" applyFill="1" applyBorder="1" applyAlignment="1" applyProtection="1"/>
    <xf numFmtId="0" fontId="2" fillId="0" borderId="8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/>
    <xf numFmtId="0" fontId="0" fillId="0" borderId="17" xfId="0" applyFont="1" applyBorder="1" applyAlignment="1" applyProtection="1"/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/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0" fillId="2" borderId="30" xfId="0" applyFont="1" applyFill="1" applyBorder="1" applyAlignment="1" applyProtection="1"/>
    <xf numFmtId="0" fontId="0" fillId="0" borderId="20" xfId="0" applyFont="1" applyBorder="1" applyAlignment="1" applyProtection="1"/>
    <xf numFmtId="0" fontId="2" fillId="0" borderId="3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18" xfId="0" applyFont="1" applyBorder="1"/>
  </cellXfs>
  <cellStyles count="4">
    <cellStyle name="Normalny" xfId="0" builtinId="0"/>
    <cellStyle name="Normalny 2" xfId="1"/>
    <cellStyle name="Normalny 3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zoomScale="80" zoomScaleNormal="80" workbookViewId="0">
      <selection activeCell="G6" sqref="G6"/>
    </sheetView>
  </sheetViews>
  <sheetFormatPr defaultRowHeight="12.75"/>
  <cols>
    <col min="1" max="1" width="22.28515625" customWidth="1"/>
    <col min="2" max="2" width="55.5703125" customWidth="1"/>
    <col min="3" max="3" width="3.28515625" customWidth="1"/>
    <col min="4" max="4" width="17.28515625" customWidth="1"/>
    <col min="5" max="5" width="24.7109375" customWidth="1"/>
    <col min="6" max="6" width="18" customWidth="1"/>
    <col min="7" max="7" width="16.7109375" customWidth="1"/>
    <col min="8" max="8" width="19.5703125" customWidth="1"/>
    <col min="9" max="9" width="18" customWidth="1"/>
    <col min="10" max="10" width="13.28515625" customWidth="1"/>
    <col min="11" max="11" width="21.42578125" customWidth="1"/>
    <col min="15" max="26" width="9.140625" hidden="1" customWidth="1"/>
  </cols>
  <sheetData>
    <row r="1" spans="1:25" ht="35.1" customHeight="1">
      <c r="A1" s="53" t="s">
        <v>142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P1" s="27" t="s">
        <v>119</v>
      </c>
    </row>
    <row r="2" spans="1:25" ht="14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P2" s="27" t="s">
        <v>120</v>
      </c>
    </row>
    <row r="3" spans="1:25" ht="35.1" customHeight="1">
      <c r="A3" s="55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P3" s="28" t="s">
        <v>98</v>
      </c>
    </row>
    <row r="4" spans="1:25" ht="157.5" customHeight="1" thickBot="1">
      <c r="A4" s="57" t="s">
        <v>3</v>
      </c>
      <c r="B4" s="59" t="s">
        <v>4</v>
      </c>
      <c r="C4" s="60"/>
      <c r="D4" s="50" t="s">
        <v>5</v>
      </c>
      <c r="E4" s="50" t="s">
        <v>6</v>
      </c>
      <c r="F4" s="50" t="s">
        <v>7</v>
      </c>
      <c r="G4" s="50" t="s">
        <v>8</v>
      </c>
      <c r="H4" s="50" t="s">
        <v>9</v>
      </c>
      <c r="I4" s="50" t="s">
        <v>10</v>
      </c>
      <c r="J4" s="50" t="s">
        <v>11</v>
      </c>
      <c r="K4" s="51" t="s">
        <v>12</v>
      </c>
    </row>
    <row r="5" spans="1:25" ht="17.45" customHeight="1" thickTop="1" thickBot="1">
      <c r="A5" s="58"/>
      <c r="B5" s="61"/>
      <c r="C5" s="62"/>
      <c r="D5" s="48">
        <v>1</v>
      </c>
      <c r="E5" s="48">
        <v>2</v>
      </c>
      <c r="F5" s="48">
        <v>3</v>
      </c>
      <c r="G5" s="48">
        <v>4</v>
      </c>
      <c r="H5" s="48">
        <v>5</v>
      </c>
      <c r="I5" s="48">
        <v>6</v>
      </c>
      <c r="J5" s="48">
        <v>7</v>
      </c>
      <c r="K5" s="49">
        <v>8</v>
      </c>
      <c r="P5" s="29">
        <v>1</v>
      </c>
      <c r="Q5" s="29">
        <v>2</v>
      </c>
      <c r="R5" s="29">
        <v>3</v>
      </c>
      <c r="S5" s="29">
        <v>4</v>
      </c>
      <c r="T5" s="30"/>
      <c r="U5" s="30"/>
      <c r="V5" s="29">
        <v>1</v>
      </c>
      <c r="W5" s="29">
        <v>2</v>
      </c>
      <c r="X5" s="29">
        <v>3</v>
      </c>
      <c r="Y5" s="31">
        <v>4</v>
      </c>
    </row>
    <row r="6" spans="1:25" ht="245.1" customHeight="1" thickTop="1">
      <c r="A6" s="63" t="s">
        <v>13</v>
      </c>
      <c r="B6" s="16" t="s">
        <v>14</v>
      </c>
      <c r="C6" s="5">
        <v>1</v>
      </c>
      <c r="D6" s="66"/>
      <c r="E6" s="14" t="s">
        <v>0</v>
      </c>
      <c r="F6" s="14" t="str">
        <f>"§29 ust. 1 "&amp;prawo!B5</f>
        <v>§29 ust. 1 rozporządzenia Ministra Zdrowia z dnia 26 czerwca 2012 r. w sprawie szczegółowych wymagań, jakim powinny odpowiadać pomieszczenia i urządzenia podmiotu wykonującego działalność leczniczą (Dz.U. z 2012 r. poz. 739);</v>
      </c>
      <c r="G6" s="26" t="s">
        <v>15</v>
      </c>
      <c r="H6" s="66" t="s">
        <v>119</v>
      </c>
      <c r="I6" s="37"/>
      <c r="J6" s="14" t="s">
        <v>0</v>
      </c>
      <c r="K6" s="36">
        <f>IF(I6=P6,V6,IF(I6=Q6,W6,IF(I6=R6,X6,IF(I6=S6,Y6,IF(I6=" "," ",)))))</f>
        <v>0</v>
      </c>
      <c r="P6" s="33" t="s">
        <v>121</v>
      </c>
      <c r="Q6" s="33" t="s">
        <v>122</v>
      </c>
      <c r="R6" s="33" t="s">
        <v>123</v>
      </c>
      <c r="S6" s="33" t="s">
        <v>124</v>
      </c>
      <c r="T6" s="32"/>
      <c r="U6" s="32"/>
      <c r="V6" s="33" t="s">
        <v>125</v>
      </c>
      <c r="W6" s="33" t="s">
        <v>126</v>
      </c>
      <c r="X6" s="33" t="s">
        <v>127</v>
      </c>
      <c r="Y6" s="33" t="s">
        <v>128</v>
      </c>
    </row>
    <row r="7" spans="1:25" ht="245.1" customHeight="1">
      <c r="A7" s="64"/>
      <c r="B7" s="2" t="s">
        <v>16</v>
      </c>
      <c r="C7" s="4">
        <v>2</v>
      </c>
      <c r="D7" s="1"/>
      <c r="E7" s="1" t="s">
        <v>0</v>
      </c>
      <c r="F7" s="1" t="str">
        <f>"§29 ust. 2 "&amp;prawo!B5</f>
        <v>§29 ust. 2 rozporządzenia Ministra Zdrowia z dnia 26 czerwca 2012 r. w sprawie szczegółowych wymagań, jakim powinny odpowiadać pomieszczenia i urządzenia podmiotu wykonującego działalność leczniczą (Dz.U. z 2012 r. poz. 739);</v>
      </c>
      <c r="G7" s="1" t="s">
        <v>15</v>
      </c>
      <c r="H7" s="67" t="s">
        <v>119</v>
      </c>
      <c r="I7" s="25"/>
      <c r="J7" s="1" t="s">
        <v>0</v>
      </c>
      <c r="K7" s="36"/>
      <c r="P7" s="35" t="s">
        <v>121</v>
      </c>
      <c r="Q7" s="35" t="s">
        <v>122</v>
      </c>
      <c r="R7" s="35" t="s">
        <v>123</v>
      </c>
      <c r="S7" s="35" t="s">
        <v>124</v>
      </c>
      <c r="T7" s="34"/>
      <c r="U7" s="34"/>
      <c r="V7" s="35" t="s">
        <v>125</v>
      </c>
      <c r="W7" s="35" t="s">
        <v>126</v>
      </c>
      <c r="X7" s="35" t="s">
        <v>127</v>
      </c>
      <c r="Y7" s="35" t="s">
        <v>128</v>
      </c>
    </row>
    <row r="8" spans="1:25" ht="245.1" customHeight="1" thickBot="1">
      <c r="A8" s="65"/>
      <c r="B8" s="15" t="s">
        <v>17</v>
      </c>
      <c r="C8" s="8">
        <v>3</v>
      </c>
      <c r="D8" s="9"/>
      <c r="E8" s="9" t="s">
        <v>0</v>
      </c>
      <c r="F8" s="9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8" s="9" t="s">
        <v>15</v>
      </c>
      <c r="H8" s="68" t="s">
        <v>0</v>
      </c>
      <c r="I8" s="9"/>
      <c r="J8" s="9" t="s">
        <v>0</v>
      </c>
      <c r="K8" s="38">
        <f>IF(I8=P8,V8,IF(I8=Q8,W8,IF(I8=R8,X8,IF(I8=S8,Y8,IF(I8=" "," ",)))))</f>
        <v>0</v>
      </c>
      <c r="P8" s="35" t="s">
        <v>121</v>
      </c>
      <c r="Q8" s="35" t="s">
        <v>122</v>
      </c>
      <c r="R8" s="35" t="s">
        <v>123</v>
      </c>
      <c r="S8" s="35" t="s">
        <v>124</v>
      </c>
      <c r="V8" s="35" t="s">
        <v>125</v>
      </c>
      <c r="W8" s="35" t="s">
        <v>126</v>
      </c>
      <c r="X8" s="35" t="s">
        <v>127</v>
      </c>
      <c r="Y8" s="35" t="s">
        <v>128</v>
      </c>
    </row>
    <row r="9" spans="1:25" ht="23.25" customHeight="1" thickTop="1">
      <c r="A9" s="69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25" ht="17.25" customHeight="1">
      <c r="A10" s="3"/>
    </row>
    <row r="11" spans="1:25" ht="17.45" customHeight="1">
      <c r="A11" s="55" t="s">
        <v>19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25" ht="140.1" customHeight="1" thickBot="1">
      <c r="A12" s="57" t="s">
        <v>3</v>
      </c>
      <c r="B12" s="59" t="s">
        <v>4</v>
      </c>
      <c r="C12" s="60"/>
      <c r="D12" s="50" t="s">
        <v>5</v>
      </c>
      <c r="E12" s="50" t="s">
        <v>6</v>
      </c>
      <c r="F12" s="50" t="s">
        <v>7</v>
      </c>
      <c r="G12" s="50" t="s">
        <v>8</v>
      </c>
      <c r="H12" s="50" t="s">
        <v>20</v>
      </c>
      <c r="I12" s="50" t="s">
        <v>10</v>
      </c>
      <c r="J12" s="50" t="s">
        <v>11</v>
      </c>
      <c r="K12" s="51" t="s">
        <v>12</v>
      </c>
    </row>
    <row r="13" spans="1:25" ht="17.45" customHeight="1" thickTop="1" thickBot="1">
      <c r="A13" s="58"/>
      <c r="B13" s="61"/>
      <c r="C13" s="62"/>
      <c r="D13" s="48">
        <v>1</v>
      </c>
      <c r="E13" s="48">
        <v>2</v>
      </c>
      <c r="F13" s="48">
        <v>3</v>
      </c>
      <c r="G13" s="48">
        <v>4</v>
      </c>
      <c r="H13" s="48">
        <v>5</v>
      </c>
      <c r="I13" s="48">
        <v>6</v>
      </c>
      <c r="J13" s="48">
        <v>7</v>
      </c>
      <c r="K13" s="52">
        <v>8</v>
      </c>
    </row>
    <row r="14" spans="1:25" ht="245.1" customHeight="1" thickTop="1">
      <c r="A14" s="63" t="s">
        <v>21</v>
      </c>
      <c r="B14" s="16" t="s">
        <v>22</v>
      </c>
      <c r="C14" s="5">
        <v>1</v>
      </c>
      <c r="D14" s="14"/>
      <c r="E14" s="14" t="s">
        <v>0</v>
      </c>
      <c r="F14" s="14" t="str">
        <f>"§36 ust 1 pkt 1 "&amp;prawo!B5</f>
        <v>§36 ust 1 pkt 1 rozporządzenia Ministra Zdrowia z dnia 26 czerwca 2012 r. w sprawie szczegółowych wymagań, jakim powinny odpowiadać pomieszczenia i urządzenia podmiotu wykonującego działalność leczniczą (Dz.U. z 2012 r. poz. 739);</v>
      </c>
      <c r="G14" s="14" t="s">
        <v>15</v>
      </c>
      <c r="H14" s="14" t="s">
        <v>0</v>
      </c>
      <c r="I14" s="37"/>
      <c r="J14" s="14" t="s">
        <v>0</v>
      </c>
      <c r="K14" s="36">
        <f t="shared" ref="K14:K19" si="0">IF(I14=P14,V14,IF(I14=Q14,W14,IF(I14=R14,X14,IF(I14=S14,Y14,IF(I14=" "," ",)))))</f>
        <v>0</v>
      </c>
      <c r="P14" s="35" t="s">
        <v>121</v>
      </c>
      <c r="Q14" s="35" t="s">
        <v>122</v>
      </c>
      <c r="R14" s="35" t="s">
        <v>123</v>
      </c>
      <c r="S14" s="35" t="s">
        <v>124</v>
      </c>
      <c r="V14" s="35" t="s">
        <v>125</v>
      </c>
      <c r="W14" s="35" t="s">
        <v>126</v>
      </c>
      <c r="X14" s="35" t="s">
        <v>127</v>
      </c>
      <c r="Y14" s="35" t="s">
        <v>128</v>
      </c>
    </row>
    <row r="15" spans="1:25" ht="245.1" customHeight="1">
      <c r="A15" s="64"/>
      <c r="B15" s="2" t="s">
        <v>23</v>
      </c>
      <c r="C15" s="4">
        <v>2</v>
      </c>
      <c r="D15" s="1"/>
      <c r="E15" s="1" t="s">
        <v>0</v>
      </c>
      <c r="F15" s="1" t="str">
        <f>"§36 ust 1 pkt 2 "&amp;prawo!B5</f>
        <v>§36 ust 1 pkt 2 rozporządzenia Ministra Zdrowia z dnia 26 czerwca 2012 r. w sprawie szczegółowych wymagań, jakim powinny odpowiadać pomieszczenia i urządzenia podmiotu wykonującego działalność leczniczą (Dz.U. z 2012 r. poz. 739);</v>
      </c>
      <c r="G15" s="1" t="s">
        <v>15</v>
      </c>
      <c r="H15" s="1" t="s">
        <v>0</v>
      </c>
      <c r="I15" s="25"/>
      <c r="J15" s="1" t="s">
        <v>0</v>
      </c>
      <c r="K15" s="36">
        <f t="shared" si="0"/>
        <v>0</v>
      </c>
      <c r="P15" s="35" t="s">
        <v>121</v>
      </c>
      <c r="Q15" s="35" t="s">
        <v>122</v>
      </c>
      <c r="R15" s="35" t="s">
        <v>123</v>
      </c>
      <c r="S15" s="35" t="s">
        <v>124</v>
      </c>
      <c r="V15" s="35" t="s">
        <v>125</v>
      </c>
      <c r="W15" s="35" t="s">
        <v>126</v>
      </c>
      <c r="X15" s="35" t="s">
        <v>127</v>
      </c>
      <c r="Y15" s="35" t="s">
        <v>128</v>
      </c>
    </row>
    <row r="16" spans="1:25" ht="245.1" customHeight="1">
      <c r="A16" s="64"/>
      <c r="B16" s="2" t="s">
        <v>24</v>
      </c>
      <c r="C16" s="4">
        <v>3</v>
      </c>
      <c r="D16" s="1"/>
      <c r="E16" s="1" t="s">
        <v>0</v>
      </c>
      <c r="F16" s="1" t="str">
        <f>"§36 ust 1 pkt 3 "&amp;prawo!B5</f>
        <v>§36 ust 1 pkt 3 rozporządzenia Ministra Zdrowia z dnia 26 czerwca 2012 r. w sprawie szczegółowych wymagań, jakim powinny odpowiadać pomieszczenia i urządzenia podmiotu wykonującego działalność leczniczą (Dz.U. z 2012 r. poz. 739);</v>
      </c>
      <c r="G16" s="1" t="s">
        <v>15</v>
      </c>
      <c r="H16" s="1" t="s">
        <v>0</v>
      </c>
      <c r="I16" s="25"/>
      <c r="J16" s="1" t="s">
        <v>0</v>
      </c>
      <c r="K16" s="36">
        <f t="shared" si="0"/>
        <v>0</v>
      </c>
      <c r="P16" s="35" t="s">
        <v>121</v>
      </c>
      <c r="Q16" s="35" t="s">
        <v>122</v>
      </c>
      <c r="R16" s="35" t="s">
        <v>123</v>
      </c>
      <c r="S16" s="35" t="s">
        <v>124</v>
      </c>
      <c r="V16" s="35" t="s">
        <v>125</v>
      </c>
      <c r="W16" s="35" t="s">
        <v>126</v>
      </c>
      <c r="X16" s="35" t="s">
        <v>127</v>
      </c>
      <c r="Y16" s="35" t="s">
        <v>128</v>
      </c>
    </row>
    <row r="17" spans="1:25" ht="245.1" customHeight="1">
      <c r="A17" s="64"/>
      <c r="B17" s="2" t="s">
        <v>25</v>
      </c>
      <c r="C17" s="4">
        <v>4</v>
      </c>
      <c r="D17" s="1"/>
      <c r="E17" s="1" t="s">
        <v>0</v>
      </c>
      <c r="F17" s="1" t="str">
        <f>"§36 ust 1 pkt 4 "&amp;prawo!B5</f>
        <v>§36 ust 1 pkt 4 rozporządzenia Ministra Zdrowia z dnia 26 czerwca 2012 r. w sprawie szczegółowych wymagań, jakim powinny odpowiadać pomieszczenia i urządzenia podmiotu wykonującego działalność leczniczą (Dz.U. z 2012 r. poz. 739);</v>
      </c>
      <c r="G17" s="1" t="s">
        <v>15</v>
      </c>
      <c r="H17" s="1" t="s">
        <v>0</v>
      </c>
      <c r="I17" s="25"/>
      <c r="J17" s="1" t="s">
        <v>0</v>
      </c>
      <c r="K17" s="36">
        <f t="shared" si="0"/>
        <v>0</v>
      </c>
      <c r="P17" s="35" t="s">
        <v>121</v>
      </c>
      <c r="Q17" s="35" t="s">
        <v>122</v>
      </c>
      <c r="R17" s="35" t="s">
        <v>123</v>
      </c>
      <c r="S17" s="35" t="s">
        <v>124</v>
      </c>
      <c r="V17" s="35" t="s">
        <v>125</v>
      </c>
      <c r="W17" s="35" t="s">
        <v>126</v>
      </c>
      <c r="X17" s="35" t="s">
        <v>127</v>
      </c>
      <c r="Y17" s="35" t="s">
        <v>128</v>
      </c>
    </row>
    <row r="18" spans="1:25" ht="157.5" customHeight="1">
      <c r="A18" s="64"/>
      <c r="B18" s="2" t="s">
        <v>26</v>
      </c>
      <c r="C18" s="4">
        <v>5</v>
      </c>
      <c r="D18" s="1"/>
      <c r="E18" s="1" t="s">
        <v>0</v>
      </c>
      <c r="F18" s="1" t="str">
        <f>"art. 11 ust. 2 pkt 3 "&amp;prawo!B3</f>
        <v>art. 11 ust. 2 pkt 3 ustawy z dnia 5 grudnia 2008 r. o zapobieganiu oraz zwalczaniu zakażeń i chorób zakaźnych u ludzi (tekst jednolity Dz.U. z 2018 poz. 151);</v>
      </c>
      <c r="G18" s="1" t="s">
        <v>27</v>
      </c>
      <c r="H18" s="1" t="s">
        <v>0</v>
      </c>
      <c r="I18" s="1"/>
      <c r="J18" s="1" t="s">
        <v>0</v>
      </c>
      <c r="K18" s="36">
        <f t="shared" si="0"/>
        <v>0</v>
      </c>
      <c r="P18" s="39" t="s">
        <v>129</v>
      </c>
      <c r="Q18" s="39" t="s">
        <v>130</v>
      </c>
      <c r="V18" s="40" t="s">
        <v>131</v>
      </c>
      <c r="W18" s="40" t="s">
        <v>132</v>
      </c>
    </row>
    <row r="19" spans="1:25" ht="245.1" customHeight="1" thickBot="1">
      <c r="A19" s="65"/>
      <c r="B19" s="15" t="s">
        <v>28</v>
      </c>
      <c r="C19" s="8">
        <v>6</v>
      </c>
      <c r="D19" s="9"/>
      <c r="E19" s="9" t="s">
        <v>0</v>
      </c>
      <c r="F19" s="9" t="str">
        <f>"§27 ust. 1 "&amp;prawo!B5</f>
        <v>§27 ust. 1 rozporządzenia Ministra Zdrowia z dnia 26 czerwca 2012 r. w sprawie szczegółowych wymagań, jakim powinny odpowiadać pomieszczenia i urządzenia podmiotu wykonującego działalność leczniczą (Dz.U. z 2012 r. poz. 739);</v>
      </c>
      <c r="G19" s="9" t="s">
        <v>15</v>
      </c>
      <c r="H19" s="9" t="s">
        <v>0</v>
      </c>
      <c r="I19" s="9"/>
      <c r="J19" s="9" t="s">
        <v>0</v>
      </c>
      <c r="K19" s="36">
        <f t="shared" si="0"/>
        <v>0</v>
      </c>
      <c r="P19" s="35" t="s">
        <v>121</v>
      </c>
      <c r="Q19" s="35" t="s">
        <v>122</v>
      </c>
      <c r="R19" s="35" t="s">
        <v>123</v>
      </c>
      <c r="S19" s="35" t="s">
        <v>124</v>
      </c>
      <c r="V19" s="35" t="s">
        <v>125</v>
      </c>
      <c r="W19" s="35" t="s">
        <v>126</v>
      </c>
      <c r="X19" s="35" t="s">
        <v>127</v>
      </c>
      <c r="Y19" s="35" t="s">
        <v>128</v>
      </c>
    </row>
    <row r="20" spans="1:25" ht="18.75" customHeight="1" thickTop="1">
      <c r="A20" s="21"/>
      <c r="B20" s="22"/>
      <c r="C20" s="23"/>
      <c r="D20" s="24"/>
      <c r="E20" s="24"/>
      <c r="F20" s="24"/>
      <c r="G20" s="24"/>
      <c r="H20" s="24"/>
      <c r="I20" s="24"/>
      <c r="J20" s="24"/>
      <c r="K20" s="24"/>
    </row>
    <row r="21" spans="1:25" ht="17.45" customHeight="1">
      <c r="A21" s="55" t="s">
        <v>29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25" ht="140.1" customHeight="1" thickBot="1">
      <c r="A22" s="57" t="s">
        <v>3</v>
      </c>
      <c r="B22" s="59" t="s">
        <v>4</v>
      </c>
      <c r="C22" s="60"/>
      <c r="D22" s="50" t="s">
        <v>30</v>
      </c>
      <c r="E22" s="50" t="s">
        <v>31</v>
      </c>
      <c r="F22" s="50" t="s">
        <v>7</v>
      </c>
      <c r="G22" s="50" t="s">
        <v>8</v>
      </c>
      <c r="H22" s="50" t="s">
        <v>32</v>
      </c>
      <c r="I22" s="50" t="s">
        <v>10</v>
      </c>
      <c r="J22" s="50" t="s">
        <v>11</v>
      </c>
      <c r="K22" s="51" t="s">
        <v>12</v>
      </c>
    </row>
    <row r="23" spans="1:25" ht="17.45" customHeight="1" thickTop="1" thickBot="1">
      <c r="A23" s="58"/>
      <c r="B23" s="61"/>
      <c r="C23" s="62"/>
      <c r="D23" s="48">
        <v>1</v>
      </c>
      <c r="E23" s="48">
        <v>2</v>
      </c>
      <c r="F23" s="48">
        <v>3</v>
      </c>
      <c r="G23" s="48">
        <v>4</v>
      </c>
      <c r="H23" s="48">
        <v>5</v>
      </c>
      <c r="I23" s="48">
        <v>6</v>
      </c>
      <c r="J23" s="48">
        <v>7</v>
      </c>
      <c r="K23" s="52">
        <v>8</v>
      </c>
    </row>
    <row r="24" spans="1:25" ht="210" customHeight="1" thickTop="1">
      <c r="A24" s="63" t="s">
        <v>33</v>
      </c>
      <c r="B24" s="16" t="s">
        <v>34</v>
      </c>
      <c r="C24" s="5">
        <v>1</v>
      </c>
      <c r="D24" s="14" t="s">
        <v>35</v>
      </c>
      <c r="E24" s="14" t="s">
        <v>0</v>
      </c>
      <c r="F24" s="14" t="str">
        <f>"§3 ust. 1 "&amp;prawo!B6</f>
        <v>§3 ust. 1 rozporządzenia Ministra Zdrowia z dnia 5 października 2017 r. w sprawie szczegółowego sposobu postępowania z odpadami medycznymi (Dz.U. z 2017 r. poz. 1975);</v>
      </c>
      <c r="G24" s="14" t="s">
        <v>36</v>
      </c>
      <c r="H24" s="14" t="s">
        <v>0</v>
      </c>
      <c r="I24" s="37"/>
      <c r="J24" s="14" t="s">
        <v>0</v>
      </c>
      <c r="K24" s="36">
        <f>IF(I24=P24,V24,IF(I24=Q24,W24,IF(I24=R24,X24,IF(I24=S24,Y24,IF(I24=" "," ",)))))</f>
        <v>0</v>
      </c>
      <c r="P24" s="41" t="s">
        <v>133</v>
      </c>
      <c r="Q24" s="41" t="s">
        <v>134</v>
      </c>
      <c r="R24" s="41" t="s">
        <v>135</v>
      </c>
      <c r="V24" s="43" t="s">
        <v>136</v>
      </c>
      <c r="W24" s="43" t="s">
        <v>137</v>
      </c>
      <c r="X24" s="43" t="s">
        <v>138</v>
      </c>
    </row>
    <row r="25" spans="1:25" ht="210" customHeight="1">
      <c r="A25" s="64"/>
      <c r="B25" s="2" t="s">
        <v>37</v>
      </c>
      <c r="C25" s="4">
        <v>2</v>
      </c>
      <c r="D25" s="1" t="s">
        <v>35</v>
      </c>
      <c r="E25" s="1" t="s">
        <v>0</v>
      </c>
      <c r="F25" s="1" t="str">
        <f>"§3 ust. 3 "&amp;prawo!B6</f>
        <v>§3 ust. 3 rozporządzenia Ministra Zdrowia z dnia 5 października 2017 r. w sprawie szczegółowego sposobu postępowania z odpadami medycznymi (Dz.U. z 2017 r. poz. 1975);</v>
      </c>
      <c r="G25" s="1" t="s">
        <v>36</v>
      </c>
      <c r="H25" s="1" t="s">
        <v>0</v>
      </c>
      <c r="I25" s="25"/>
      <c r="J25" s="1" t="s">
        <v>0</v>
      </c>
      <c r="K25" s="36">
        <f>IF(I25=P25,V25,IF(I25=Q25,W25,IF(I25=R25,X25,IF(I25=S25,Y25,IF(I25=" "," ",)))))</f>
        <v>0</v>
      </c>
      <c r="P25" s="43" t="s">
        <v>133</v>
      </c>
      <c r="Q25" s="43" t="s">
        <v>134</v>
      </c>
      <c r="R25" s="43" t="s">
        <v>135</v>
      </c>
      <c r="V25" s="43" t="s">
        <v>136</v>
      </c>
      <c r="W25" s="43" t="s">
        <v>137</v>
      </c>
      <c r="X25" s="43" t="s">
        <v>138</v>
      </c>
    </row>
    <row r="26" spans="1:25" ht="210" customHeight="1">
      <c r="A26" s="64"/>
      <c r="B26" s="2" t="s">
        <v>38</v>
      </c>
      <c r="C26" s="4">
        <v>3</v>
      </c>
      <c r="D26" s="1" t="s">
        <v>35</v>
      </c>
      <c r="E26" s="1" t="s">
        <v>0</v>
      </c>
      <c r="F26" s="1" t="str">
        <f>"§3 ust. 6 "&amp;prawo!B6</f>
        <v>§3 ust. 6 rozporządzenia Ministra Zdrowia z dnia 5 października 2017 r. w sprawie szczegółowego sposobu postępowania z odpadami medycznymi (Dz.U. z 2017 r. poz. 1975);</v>
      </c>
      <c r="G26" s="1" t="s">
        <v>36</v>
      </c>
      <c r="H26" s="1" t="s">
        <v>0</v>
      </c>
      <c r="I26" s="25"/>
      <c r="J26" s="1" t="s">
        <v>0</v>
      </c>
      <c r="K26" s="36">
        <f>IF(I26=P26,V26,IF(I26=Q26,W26,IF(I26=R26,X26,IF(I26=S26,Y26,IF(I26=" "," ",)))))</f>
        <v>0</v>
      </c>
      <c r="P26" s="43" t="s">
        <v>133</v>
      </c>
      <c r="Q26" s="43" t="s">
        <v>134</v>
      </c>
      <c r="R26" s="43" t="s">
        <v>135</v>
      </c>
      <c r="V26" s="43" t="s">
        <v>136</v>
      </c>
      <c r="W26" s="43" t="s">
        <v>137</v>
      </c>
      <c r="X26" s="43" t="s">
        <v>138</v>
      </c>
    </row>
    <row r="27" spans="1:25" ht="210" customHeight="1" thickBot="1">
      <c r="A27" s="64"/>
      <c r="B27" s="2" t="s">
        <v>39</v>
      </c>
      <c r="C27" s="4">
        <v>4</v>
      </c>
      <c r="D27" s="1" t="s">
        <v>35</v>
      </c>
      <c r="E27" s="1" t="s">
        <v>0</v>
      </c>
      <c r="F27" s="1" t="str">
        <f>"§3 ust. 7 "&amp;prawo!B6</f>
        <v>§3 ust. 7 rozporządzenia Ministra Zdrowia z dnia 5 października 2017 r. w sprawie szczegółowego sposobu postępowania z odpadami medycznymi (Dz.U. z 2017 r. poz. 1975);</v>
      </c>
      <c r="G27" s="1" t="s">
        <v>36</v>
      </c>
      <c r="H27" s="1" t="s">
        <v>0</v>
      </c>
      <c r="I27" s="9"/>
      <c r="J27" s="1"/>
      <c r="K27" s="36">
        <f>IF(I27=P27,V27,IF(I27=Q27,W27,IF(I27=R27,X27,IF(I27=S27,Y27,IF(I27=" "," ",)))))</f>
        <v>0</v>
      </c>
      <c r="P27" s="43" t="s">
        <v>133</v>
      </c>
      <c r="Q27" s="43" t="s">
        <v>134</v>
      </c>
      <c r="R27" s="43" t="s">
        <v>135</v>
      </c>
      <c r="V27" s="43" t="s">
        <v>136</v>
      </c>
      <c r="W27" s="43" t="s">
        <v>137</v>
      </c>
      <c r="X27" s="43" t="s">
        <v>138</v>
      </c>
    </row>
    <row r="28" spans="1:25" ht="192.6" customHeight="1" thickTop="1" thickBot="1">
      <c r="A28" s="65"/>
      <c r="B28" s="15" t="s">
        <v>40</v>
      </c>
      <c r="C28" s="8">
        <v>5</v>
      </c>
      <c r="D28" s="9" t="s">
        <v>35</v>
      </c>
      <c r="E28" s="9" t="s">
        <v>0</v>
      </c>
      <c r="F28" s="9" t="str">
        <f>"§4 "&amp;prawo!B6</f>
        <v>§4 rozporządzenia Ministra Zdrowia z dnia 5 października 2017 r. w sprawie szczegółowego sposobu postępowania z odpadami medycznymi (Dz.U. z 2017 r. poz. 1975);</v>
      </c>
      <c r="G28" s="9" t="s">
        <v>36</v>
      </c>
      <c r="H28" s="9" t="s">
        <v>0</v>
      </c>
      <c r="I28" s="14"/>
      <c r="J28" s="9"/>
      <c r="K28" s="36">
        <f>IF(I28=P28,V28,IF(I28=Q28,W28,IF(I28=R28,X28,IF(I28=S28,Y28,IF(I28=" "," ",)))))</f>
        <v>0</v>
      </c>
      <c r="P28" s="43" t="s">
        <v>133</v>
      </c>
      <c r="Q28" s="43" t="s">
        <v>134</v>
      </c>
      <c r="R28" s="43" t="s">
        <v>135</v>
      </c>
      <c r="V28" s="43" t="s">
        <v>136</v>
      </c>
      <c r="W28" s="43" t="s">
        <v>137</v>
      </c>
      <c r="X28" s="43" t="s">
        <v>138</v>
      </c>
    </row>
    <row r="29" spans="1:25" ht="23.25" customHeight="1" thickTop="1">
      <c r="A29" s="69" t="s">
        <v>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25" ht="15.75" customHeight="1">
      <c r="A30" s="3"/>
    </row>
    <row r="31" spans="1:25" ht="17.45" customHeight="1">
      <c r="A31" s="55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25" ht="140.1" customHeight="1" thickBot="1">
      <c r="A32" s="57" t="s">
        <v>3</v>
      </c>
      <c r="B32" s="59" t="s">
        <v>4</v>
      </c>
      <c r="C32" s="60"/>
      <c r="D32" s="50" t="s">
        <v>30</v>
      </c>
      <c r="E32" s="50" t="s">
        <v>31</v>
      </c>
      <c r="F32" s="50" t="s">
        <v>7</v>
      </c>
      <c r="G32" s="50" t="s">
        <v>8</v>
      </c>
      <c r="H32" s="50" t="s">
        <v>32</v>
      </c>
      <c r="I32" s="50" t="s">
        <v>10</v>
      </c>
      <c r="J32" s="50" t="s">
        <v>11</v>
      </c>
      <c r="K32" s="51" t="s">
        <v>12</v>
      </c>
    </row>
    <row r="33" spans="1:24" ht="17.45" customHeight="1" thickTop="1" thickBot="1">
      <c r="A33" s="58"/>
      <c r="B33" s="61"/>
      <c r="C33" s="62"/>
      <c r="D33" s="48">
        <v>1</v>
      </c>
      <c r="E33" s="48">
        <v>2</v>
      </c>
      <c r="F33" s="48">
        <v>3</v>
      </c>
      <c r="G33" s="48">
        <v>4</v>
      </c>
      <c r="H33" s="48">
        <v>5</v>
      </c>
      <c r="I33" s="48">
        <v>6</v>
      </c>
      <c r="J33" s="48">
        <v>7</v>
      </c>
      <c r="K33" s="52">
        <v>8</v>
      </c>
    </row>
    <row r="34" spans="1:24" ht="210" customHeight="1" thickTop="1" thickBot="1">
      <c r="A34" s="12" t="s">
        <v>43</v>
      </c>
      <c r="B34" s="16" t="s">
        <v>44</v>
      </c>
      <c r="C34" s="5">
        <v>1</v>
      </c>
      <c r="D34" s="14" t="s">
        <v>35</v>
      </c>
      <c r="E34" s="14" t="s">
        <v>0</v>
      </c>
      <c r="F34" s="14" t="str">
        <f>"§5 ust 1 "&amp;prawo!B6</f>
        <v>§5 ust 1 rozporządzenia Ministra Zdrowia z dnia 5 października 2017 r. w sprawie szczegółowego sposobu postępowania z odpadami medycznymi (Dz.U. z 2017 r. poz. 1975);</v>
      </c>
      <c r="G34" s="14" t="s">
        <v>36</v>
      </c>
      <c r="H34" s="14" t="s">
        <v>0</v>
      </c>
      <c r="I34" s="14"/>
      <c r="J34" s="14" t="s">
        <v>0</v>
      </c>
      <c r="K34" s="36">
        <f>IF(I34=P34,V34,IF(I34=Q34,W34,IF(I34=R34,X34,IF(I34=S34,Y34,IF(I34=" "," ",)))))</f>
        <v>0</v>
      </c>
      <c r="P34" s="43" t="s">
        <v>133</v>
      </c>
      <c r="Q34" s="43" t="s">
        <v>134</v>
      </c>
      <c r="R34" s="43" t="s">
        <v>135</v>
      </c>
      <c r="V34" s="43" t="s">
        <v>136</v>
      </c>
      <c r="W34" s="43" t="s">
        <v>137</v>
      </c>
      <c r="X34" s="43" t="s">
        <v>138</v>
      </c>
    </row>
    <row r="35" spans="1:24" ht="210" customHeight="1" thickTop="1" thickBot="1">
      <c r="A35" s="7" t="s">
        <v>45</v>
      </c>
      <c r="B35" s="15" t="s">
        <v>46</v>
      </c>
      <c r="C35" s="8">
        <v>2</v>
      </c>
      <c r="D35" s="9" t="s">
        <v>35</v>
      </c>
      <c r="E35" s="9" t="s">
        <v>0</v>
      </c>
      <c r="F35" s="9" t="str">
        <f>"§6 ust. 4 "&amp;prawo!B6</f>
        <v>§6 ust. 4 rozporządzenia Ministra Zdrowia z dnia 5 października 2017 r. w sprawie szczegółowego sposobu postępowania z odpadami medycznymi (Dz.U. z 2017 r. poz. 1975);</v>
      </c>
      <c r="G35" s="9" t="s">
        <v>36</v>
      </c>
      <c r="H35" s="9" t="s">
        <v>0</v>
      </c>
      <c r="I35" s="14"/>
      <c r="J35" s="9" t="s">
        <v>0</v>
      </c>
      <c r="K35" s="36">
        <f>IF(I35=P35,V35,IF(I35=Q35,W35,IF(I35=R35,X35,IF(I35=S35,Y35,IF(I35=" "," ",)))))</f>
        <v>0</v>
      </c>
      <c r="P35" s="43" t="s">
        <v>133</v>
      </c>
      <c r="Q35" s="43" t="s">
        <v>134</v>
      </c>
      <c r="R35" s="43" t="s">
        <v>135</v>
      </c>
      <c r="V35" s="43" t="s">
        <v>136</v>
      </c>
      <c r="W35" s="43" t="s">
        <v>137</v>
      </c>
      <c r="X35" s="43" t="s">
        <v>138</v>
      </c>
    </row>
    <row r="36" spans="1:24" ht="23.25" customHeight="1" thickTop="1">
      <c r="A36" s="69" t="s">
        <v>41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24" ht="15.75" customHeight="1">
      <c r="A37" s="3"/>
    </row>
    <row r="38" spans="1:24" ht="17.45" customHeight="1" thickBot="1">
      <c r="A38" s="70" t="s">
        <v>47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24" ht="140.1" customHeight="1" thickTop="1" thickBot="1">
      <c r="A39" s="72" t="s">
        <v>3</v>
      </c>
      <c r="B39" s="73" t="s">
        <v>4</v>
      </c>
      <c r="C39" s="74"/>
      <c r="D39" s="46" t="s">
        <v>30</v>
      </c>
      <c r="E39" s="46" t="s">
        <v>31</v>
      </c>
      <c r="F39" s="46" t="s">
        <v>7</v>
      </c>
      <c r="G39" s="46" t="s">
        <v>8</v>
      </c>
      <c r="H39" s="46" t="s">
        <v>32</v>
      </c>
      <c r="I39" s="46" t="s">
        <v>10</v>
      </c>
      <c r="J39" s="46" t="s">
        <v>11</v>
      </c>
      <c r="K39" s="47" t="s">
        <v>12</v>
      </c>
    </row>
    <row r="40" spans="1:24" ht="17.45" customHeight="1" thickTop="1" thickBot="1">
      <c r="A40" s="58"/>
      <c r="B40" s="61"/>
      <c r="C40" s="62"/>
      <c r="D40" s="48">
        <v>1</v>
      </c>
      <c r="E40" s="48">
        <v>2</v>
      </c>
      <c r="F40" s="48">
        <v>3</v>
      </c>
      <c r="G40" s="48">
        <v>4</v>
      </c>
      <c r="H40" s="48">
        <v>5</v>
      </c>
      <c r="I40" s="48">
        <v>6</v>
      </c>
      <c r="J40" s="48">
        <v>7</v>
      </c>
      <c r="K40" s="52">
        <v>8</v>
      </c>
    </row>
    <row r="41" spans="1:24" ht="210" customHeight="1" thickTop="1" thickBot="1">
      <c r="A41" s="63" t="s">
        <v>48</v>
      </c>
      <c r="B41" s="16" t="s">
        <v>49</v>
      </c>
      <c r="C41" s="5">
        <v>1</v>
      </c>
      <c r="D41" s="14" t="s">
        <v>35</v>
      </c>
      <c r="E41" s="14" t="s">
        <v>0</v>
      </c>
      <c r="F41" s="14" t="str">
        <f>"§5 ust. 2 pkt 1 "&amp;prawo!B6</f>
        <v>§5 ust. 2 pkt 1 rozporządzenia Ministra Zdrowia z dnia 5 października 2017 r. w sprawie szczegółowego sposobu postępowania z odpadami medycznymi (Dz.U. z 2017 r. poz. 1975);</v>
      </c>
      <c r="G41" s="14" t="s">
        <v>36</v>
      </c>
      <c r="H41" s="14" t="s">
        <v>0</v>
      </c>
      <c r="I41" s="14"/>
      <c r="J41" s="14" t="s">
        <v>0</v>
      </c>
      <c r="K41" s="36">
        <f t="shared" ref="K41:K48" si="1">IF(I41=P41,V41,IF(I41=Q41,W41,IF(I41=R41,X41,IF(I41=S41,Y41,IF(I41=" "," ",)))))</f>
        <v>0</v>
      </c>
      <c r="P41" s="43" t="s">
        <v>133</v>
      </c>
      <c r="Q41" s="43" t="s">
        <v>134</v>
      </c>
      <c r="R41" s="43" t="s">
        <v>135</v>
      </c>
      <c r="V41" s="43" t="s">
        <v>136</v>
      </c>
      <c r="W41" s="43" t="s">
        <v>137</v>
      </c>
      <c r="X41" s="43" t="s">
        <v>138</v>
      </c>
    </row>
    <row r="42" spans="1:24" ht="210" customHeight="1" thickTop="1" thickBot="1">
      <c r="A42" s="64"/>
      <c r="B42" s="2" t="s">
        <v>50</v>
      </c>
      <c r="C42" s="4">
        <v>2</v>
      </c>
      <c r="D42" s="1" t="s">
        <v>35</v>
      </c>
      <c r="E42" s="1" t="s">
        <v>0</v>
      </c>
      <c r="F42" s="1" t="str">
        <f>"§5 ust. 2 pkt 2 "&amp;prawo!B6</f>
        <v>§5 ust. 2 pkt 2 rozporządzenia Ministra Zdrowia z dnia 5 października 2017 r. w sprawie szczegółowego sposobu postępowania z odpadami medycznymi (Dz.U. z 2017 r. poz. 1975);</v>
      </c>
      <c r="G42" s="1" t="s">
        <v>36</v>
      </c>
      <c r="H42" s="1" t="s">
        <v>0</v>
      </c>
      <c r="I42" s="14"/>
      <c r="J42" s="1" t="s">
        <v>0</v>
      </c>
      <c r="K42" s="36">
        <f t="shared" si="1"/>
        <v>0</v>
      </c>
      <c r="P42" s="43" t="s">
        <v>133</v>
      </c>
      <c r="Q42" s="43" t="s">
        <v>134</v>
      </c>
      <c r="R42" s="43" t="s">
        <v>135</v>
      </c>
      <c r="V42" s="43" t="s">
        <v>136</v>
      </c>
      <c r="W42" s="43" t="s">
        <v>137</v>
      </c>
      <c r="X42" s="43" t="s">
        <v>138</v>
      </c>
    </row>
    <row r="43" spans="1:24" ht="210" customHeight="1" thickTop="1" thickBot="1">
      <c r="A43" s="64"/>
      <c r="B43" s="2" t="s">
        <v>51</v>
      </c>
      <c r="C43" s="4">
        <v>3</v>
      </c>
      <c r="D43" s="1" t="s">
        <v>35</v>
      </c>
      <c r="E43" s="1" t="s">
        <v>0</v>
      </c>
      <c r="F43" s="1" t="str">
        <f>"§5 ust. 2 pkt 3 "&amp;prawo!B6</f>
        <v>§5 ust. 2 pkt 3 rozporządzenia Ministra Zdrowia z dnia 5 października 2017 r. w sprawie szczegółowego sposobu postępowania z odpadami medycznymi (Dz.U. z 2017 r. poz. 1975);</v>
      </c>
      <c r="G43" s="1" t="s">
        <v>36</v>
      </c>
      <c r="H43" s="1" t="s">
        <v>0</v>
      </c>
      <c r="I43" s="14"/>
      <c r="J43" s="1" t="s">
        <v>0</v>
      </c>
      <c r="K43" s="36">
        <f t="shared" si="1"/>
        <v>0</v>
      </c>
      <c r="P43" s="43" t="s">
        <v>133</v>
      </c>
      <c r="Q43" s="43" t="s">
        <v>134</v>
      </c>
      <c r="R43" s="43" t="s">
        <v>135</v>
      </c>
      <c r="V43" s="43" t="s">
        <v>136</v>
      </c>
      <c r="W43" s="43" t="s">
        <v>137</v>
      </c>
      <c r="X43" s="43" t="s">
        <v>138</v>
      </c>
    </row>
    <row r="44" spans="1:24" ht="210" customHeight="1" thickTop="1" thickBot="1">
      <c r="A44" s="64"/>
      <c r="B44" s="2" t="s">
        <v>52</v>
      </c>
      <c r="C44" s="4">
        <v>4</v>
      </c>
      <c r="D44" s="1" t="s">
        <v>35</v>
      </c>
      <c r="E44" s="1" t="s">
        <v>0</v>
      </c>
      <c r="F44" s="1" t="str">
        <f>"§5 ust. 2 pkt 4 "&amp;prawo!B6</f>
        <v>§5 ust. 2 pkt 4 rozporządzenia Ministra Zdrowia z dnia 5 października 2017 r. w sprawie szczegółowego sposobu postępowania z odpadami medycznymi (Dz.U. z 2017 r. poz. 1975);</v>
      </c>
      <c r="G44" s="1" t="s">
        <v>36</v>
      </c>
      <c r="H44" s="1" t="s">
        <v>0</v>
      </c>
      <c r="I44" s="14"/>
      <c r="J44" s="1" t="s">
        <v>0</v>
      </c>
      <c r="K44" s="36">
        <f t="shared" si="1"/>
        <v>0</v>
      </c>
      <c r="P44" s="43" t="s">
        <v>133</v>
      </c>
      <c r="Q44" s="43" t="s">
        <v>134</v>
      </c>
      <c r="R44" s="43" t="s">
        <v>135</v>
      </c>
      <c r="V44" s="43" t="s">
        <v>136</v>
      </c>
      <c r="W44" s="43" t="s">
        <v>137</v>
      </c>
      <c r="X44" s="43" t="s">
        <v>138</v>
      </c>
    </row>
    <row r="45" spans="1:24" ht="210" customHeight="1" thickTop="1" thickBot="1">
      <c r="A45" s="64"/>
      <c r="B45" s="2" t="s">
        <v>53</v>
      </c>
      <c r="C45" s="4">
        <v>5</v>
      </c>
      <c r="D45" s="1" t="s">
        <v>35</v>
      </c>
      <c r="E45" s="1" t="s">
        <v>0</v>
      </c>
      <c r="F45" s="1" t="str">
        <f>"§5 ust. 2 pkt 5 "&amp;prawo!B6</f>
        <v>§5 ust. 2 pkt 5 rozporządzenia Ministra Zdrowia z dnia 5 października 2017 r. w sprawie szczegółowego sposobu postępowania z odpadami medycznymi (Dz.U. z 2017 r. poz. 1975);</v>
      </c>
      <c r="G45" s="1" t="s">
        <v>36</v>
      </c>
      <c r="H45" s="1" t="s">
        <v>0</v>
      </c>
      <c r="I45" s="14"/>
      <c r="J45" s="1" t="s">
        <v>0</v>
      </c>
      <c r="K45" s="36">
        <f t="shared" si="1"/>
        <v>0</v>
      </c>
      <c r="P45" s="43" t="s">
        <v>133</v>
      </c>
      <c r="Q45" s="43" t="s">
        <v>134</v>
      </c>
      <c r="R45" s="43" t="s">
        <v>135</v>
      </c>
      <c r="V45" s="43" t="s">
        <v>136</v>
      </c>
      <c r="W45" s="43" t="s">
        <v>137</v>
      </c>
      <c r="X45" s="43" t="s">
        <v>138</v>
      </c>
    </row>
    <row r="46" spans="1:24" ht="210" customHeight="1" thickTop="1" thickBot="1">
      <c r="A46" s="64"/>
      <c r="B46" s="2" t="s">
        <v>54</v>
      </c>
      <c r="C46" s="4">
        <v>6</v>
      </c>
      <c r="D46" s="1" t="s">
        <v>35</v>
      </c>
      <c r="E46" s="1" t="s">
        <v>0</v>
      </c>
      <c r="F46" s="1" t="str">
        <f>"§5 ust. 2 pkt 6 "&amp;prawo!B6</f>
        <v>§5 ust. 2 pkt 6 rozporządzenia Ministra Zdrowia z dnia 5 października 2017 r. w sprawie szczegółowego sposobu postępowania z odpadami medycznymi (Dz.U. z 2017 r. poz. 1975);</v>
      </c>
      <c r="G46" s="1" t="s">
        <v>36</v>
      </c>
      <c r="H46" s="1" t="s">
        <v>0</v>
      </c>
      <c r="I46" s="14"/>
      <c r="J46" s="1" t="s">
        <v>0</v>
      </c>
      <c r="K46" s="36">
        <f t="shared" si="1"/>
        <v>0</v>
      </c>
      <c r="P46" s="43" t="s">
        <v>133</v>
      </c>
      <c r="Q46" s="43" t="s">
        <v>134</v>
      </c>
      <c r="R46" s="43" t="s">
        <v>135</v>
      </c>
      <c r="V46" s="43" t="s">
        <v>136</v>
      </c>
      <c r="W46" s="43" t="s">
        <v>137</v>
      </c>
      <c r="X46" s="43" t="s">
        <v>138</v>
      </c>
    </row>
    <row r="47" spans="1:24" ht="210" customHeight="1" thickTop="1" thickBot="1">
      <c r="A47" s="64"/>
      <c r="B47" s="2" t="s">
        <v>55</v>
      </c>
      <c r="C47" s="4">
        <v>7</v>
      </c>
      <c r="D47" s="1" t="s">
        <v>35</v>
      </c>
      <c r="E47" s="1" t="s">
        <v>0</v>
      </c>
      <c r="F47" s="1" t="str">
        <f>"§5 ust. 2 pkt 7 "&amp;prawo!B6</f>
        <v>§5 ust. 2 pkt 7 rozporządzenia Ministra Zdrowia z dnia 5 października 2017 r. w sprawie szczegółowego sposobu postępowania z odpadami medycznymi (Dz.U. z 2017 r. poz. 1975);</v>
      </c>
      <c r="G47" s="1" t="s">
        <v>36</v>
      </c>
      <c r="H47" s="1" t="s">
        <v>0</v>
      </c>
      <c r="I47" s="14"/>
      <c r="J47" s="1" t="s">
        <v>0</v>
      </c>
      <c r="K47" s="36">
        <f t="shared" si="1"/>
        <v>0</v>
      </c>
      <c r="P47" s="43" t="s">
        <v>133</v>
      </c>
      <c r="Q47" s="43" t="s">
        <v>134</v>
      </c>
      <c r="R47" s="43" t="s">
        <v>135</v>
      </c>
      <c r="V47" s="43" t="s">
        <v>136</v>
      </c>
      <c r="W47" s="43" t="s">
        <v>137</v>
      </c>
      <c r="X47" s="43" t="s">
        <v>138</v>
      </c>
    </row>
    <row r="48" spans="1:24" ht="210" customHeight="1" thickTop="1" thickBot="1">
      <c r="A48" s="65"/>
      <c r="B48" s="15" t="s">
        <v>56</v>
      </c>
      <c r="C48" s="8">
        <v>8</v>
      </c>
      <c r="D48" s="9" t="s">
        <v>35</v>
      </c>
      <c r="E48" s="9" t="s">
        <v>0</v>
      </c>
      <c r="F48" s="9" t="str">
        <f>"§5 ust. 5 "&amp;prawo!B6</f>
        <v>§5 ust. 5 rozporządzenia Ministra Zdrowia z dnia 5 października 2017 r. w sprawie szczegółowego sposobu postępowania z odpadami medycznymi (Dz.U. z 2017 r. poz. 1975);</v>
      </c>
      <c r="G48" s="9" t="s">
        <v>36</v>
      </c>
      <c r="H48" s="9" t="s">
        <v>0</v>
      </c>
      <c r="I48" s="14"/>
      <c r="J48" s="9" t="s">
        <v>0</v>
      </c>
      <c r="K48" s="36">
        <f t="shared" si="1"/>
        <v>0</v>
      </c>
      <c r="P48" s="43" t="s">
        <v>133</v>
      </c>
      <c r="Q48" s="43" t="s">
        <v>134</v>
      </c>
      <c r="R48" s="43" t="s">
        <v>135</v>
      </c>
      <c r="V48" s="43" t="s">
        <v>136</v>
      </c>
      <c r="W48" s="43" t="s">
        <v>137</v>
      </c>
      <c r="X48" s="43" t="s">
        <v>138</v>
      </c>
    </row>
    <row r="49" spans="1:24" ht="18" customHeight="1" thickTop="1">
      <c r="A49" s="21"/>
      <c r="B49" s="22"/>
      <c r="C49" s="23"/>
      <c r="D49" s="24"/>
      <c r="E49" s="24"/>
      <c r="F49" s="24"/>
      <c r="G49" s="24"/>
      <c r="H49" s="24"/>
      <c r="I49" s="24"/>
      <c r="J49" s="24"/>
      <c r="K49" s="24"/>
    </row>
    <row r="50" spans="1:24" ht="17.45" customHeight="1">
      <c r="A50" s="55" t="s">
        <v>57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1:24" ht="140.1" customHeight="1" thickBot="1">
      <c r="A51" s="57" t="s">
        <v>3</v>
      </c>
      <c r="B51" s="59" t="s">
        <v>4</v>
      </c>
      <c r="C51" s="60"/>
      <c r="D51" s="50" t="s">
        <v>30</v>
      </c>
      <c r="E51" s="50" t="s">
        <v>31</v>
      </c>
      <c r="F51" s="50" t="s">
        <v>7</v>
      </c>
      <c r="G51" s="50" t="s">
        <v>8</v>
      </c>
      <c r="H51" s="50" t="s">
        <v>32</v>
      </c>
      <c r="I51" s="50" t="s">
        <v>10</v>
      </c>
      <c r="J51" s="50" t="s">
        <v>11</v>
      </c>
      <c r="K51" s="51" t="s">
        <v>12</v>
      </c>
    </row>
    <row r="52" spans="1:24" ht="17.45" customHeight="1" thickTop="1" thickBot="1">
      <c r="A52" s="58"/>
      <c r="B52" s="61"/>
      <c r="C52" s="62"/>
      <c r="D52" s="48">
        <v>1</v>
      </c>
      <c r="E52" s="48">
        <v>2</v>
      </c>
      <c r="F52" s="48">
        <v>3</v>
      </c>
      <c r="G52" s="48">
        <v>4</v>
      </c>
      <c r="H52" s="48">
        <v>5</v>
      </c>
      <c r="I52" s="48">
        <v>6</v>
      </c>
      <c r="J52" s="48">
        <v>7</v>
      </c>
      <c r="K52" s="52">
        <v>8</v>
      </c>
    </row>
    <row r="53" spans="1:24" ht="210" customHeight="1" thickTop="1" thickBot="1">
      <c r="A53" s="63" t="s">
        <v>58</v>
      </c>
      <c r="B53" s="16" t="s">
        <v>59</v>
      </c>
      <c r="C53" s="5">
        <v>1</v>
      </c>
      <c r="D53" s="14" t="s">
        <v>35</v>
      </c>
      <c r="E53" s="14" t="s">
        <v>0</v>
      </c>
      <c r="F53" s="14" t="str">
        <f>"§5 ust. 3 pkt 1 "&amp;prawo!B6</f>
        <v>§5 ust. 3 pkt 1 rozporządzenia Ministra Zdrowia z dnia 5 października 2017 r. w sprawie szczegółowego sposobu postępowania z odpadami medycznymi (Dz.U. z 2017 r. poz. 1975);</v>
      </c>
      <c r="G53" s="14" t="s">
        <v>36</v>
      </c>
      <c r="H53" s="14" t="s">
        <v>0</v>
      </c>
      <c r="I53" s="14"/>
      <c r="J53" s="14" t="s">
        <v>0</v>
      </c>
      <c r="K53" s="36">
        <f t="shared" ref="K53:K62" si="2">IF(I53=P53,V53,IF(I53=Q53,W53,IF(I53=R53,X53,IF(I53=S53,Y53,IF(I53=" "," ",)))))</f>
        <v>0</v>
      </c>
      <c r="P53" s="43" t="s">
        <v>133</v>
      </c>
      <c r="Q53" s="43" t="s">
        <v>134</v>
      </c>
      <c r="R53" s="43" t="s">
        <v>135</v>
      </c>
      <c r="V53" s="43" t="s">
        <v>136</v>
      </c>
      <c r="W53" s="43" t="s">
        <v>137</v>
      </c>
      <c r="X53" s="43" t="s">
        <v>138</v>
      </c>
    </row>
    <row r="54" spans="1:24" ht="210" customHeight="1" thickTop="1" thickBot="1">
      <c r="A54" s="64"/>
      <c r="B54" s="2" t="s">
        <v>60</v>
      </c>
      <c r="C54" s="4">
        <v>2</v>
      </c>
      <c r="D54" s="1" t="s">
        <v>35</v>
      </c>
      <c r="E54" s="1" t="s">
        <v>0</v>
      </c>
      <c r="F54" s="1" t="str">
        <f>"§5 ust. 3 pkt 2 "&amp;prawo!B6</f>
        <v>§5 ust. 3 pkt 2 rozporządzenia Ministra Zdrowia z dnia 5 października 2017 r. w sprawie szczegółowego sposobu postępowania z odpadami medycznymi (Dz.U. z 2017 r. poz. 1975);</v>
      </c>
      <c r="G54" s="1" t="s">
        <v>36</v>
      </c>
      <c r="H54" s="1" t="s">
        <v>0</v>
      </c>
      <c r="I54" s="14"/>
      <c r="J54" s="1" t="s">
        <v>0</v>
      </c>
      <c r="K54" s="36">
        <f t="shared" si="2"/>
        <v>0</v>
      </c>
      <c r="P54" s="43" t="s">
        <v>133</v>
      </c>
      <c r="Q54" s="43" t="s">
        <v>134</v>
      </c>
      <c r="R54" s="43" t="s">
        <v>135</v>
      </c>
      <c r="V54" s="43" t="s">
        <v>136</v>
      </c>
      <c r="W54" s="43" t="s">
        <v>137</v>
      </c>
      <c r="X54" s="43" t="s">
        <v>138</v>
      </c>
    </row>
    <row r="55" spans="1:24" ht="210" customHeight="1" thickTop="1" thickBot="1">
      <c r="A55" s="64"/>
      <c r="B55" s="2" t="s">
        <v>61</v>
      </c>
      <c r="C55" s="4">
        <v>3</v>
      </c>
      <c r="D55" s="1" t="s">
        <v>35</v>
      </c>
      <c r="E55" s="1" t="s">
        <v>0</v>
      </c>
      <c r="F55" s="1" t="str">
        <f>"§5 ust. 3 pkt 3 "&amp;prawo!B6</f>
        <v>§5 ust. 3 pkt 3 rozporządzenia Ministra Zdrowia z dnia 5 października 2017 r. w sprawie szczegółowego sposobu postępowania z odpadami medycznymi (Dz.U. z 2017 r. poz. 1975);</v>
      </c>
      <c r="G55" s="1" t="s">
        <v>36</v>
      </c>
      <c r="H55" s="1" t="s">
        <v>0</v>
      </c>
      <c r="I55" s="14"/>
      <c r="J55" s="1" t="s">
        <v>0</v>
      </c>
      <c r="K55" s="36">
        <f t="shared" si="2"/>
        <v>0</v>
      </c>
      <c r="P55" s="43" t="s">
        <v>133</v>
      </c>
      <c r="Q55" s="43" t="s">
        <v>134</v>
      </c>
      <c r="R55" s="43" t="s">
        <v>135</v>
      </c>
      <c r="V55" s="43" t="s">
        <v>136</v>
      </c>
      <c r="W55" s="43" t="s">
        <v>137</v>
      </c>
      <c r="X55" s="43" t="s">
        <v>138</v>
      </c>
    </row>
    <row r="56" spans="1:24" ht="210" customHeight="1" thickTop="1" thickBot="1">
      <c r="A56" s="64"/>
      <c r="B56" s="2" t="s">
        <v>62</v>
      </c>
      <c r="C56" s="4">
        <v>4</v>
      </c>
      <c r="D56" s="1" t="s">
        <v>35</v>
      </c>
      <c r="E56" s="1" t="s">
        <v>0</v>
      </c>
      <c r="F56" s="1" t="str">
        <f>"§5 ust. 3 pkt 4 "&amp;prawo!B6</f>
        <v>§5 ust. 3 pkt 4 rozporządzenia Ministra Zdrowia z dnia 5 października 2017 r. w sprawie szczegółowego sposobu postępowania z odpadami medycznymi (Dz.U. z 2017 r. poz. 1975);</v>
      </c>
      <c r="G56" s="1" t="s">
        <v>36</v>
      </c>
      <c r="H56" s="1" t="s">
        <v>0</v>
      </c>
      <c r="I56" s="14"/>
      <c r="J56" s="1" t="s">
        <v>0</v>
      </c>
      <c r="K56" s="36">
        <f t="shared" si="2"/>
        <v>0</v>
      </c>
      <c r="P56" s="43" t="s">
        <v>133</v>
      </c>
      <c r="Q56" s="43" t="s">
        <v>134</v>
      </c>
      <c r="R56" s="43" t="s">
        <v>135</v>
      </c>
      <c r="V56" s="43" t="s">
        <v>136</v>
      </c>
      <c r="W56" s="43" t="s">
        <v>137</v>
      </c>
      <c r="X56" s="43" t="s">
        <v>138</v>
      </c>
    </row>
    <row r="57" spans="1:24" ht="210" customHeight="1" thickTop="1" thickBot="1">
      <c r="A57" s="64"/>
      <c r="B57" s="2" t="s">
        <v>63</v>
      </c>
      <c r="C57" s="4">
        <v>5</v>
      </c>
      <c r="D57" s="1" t="s">
        <v>35</v>
      </c>
      <c r="E57" s="1" t="s">
        <v>0</v>
      </c>
      <c r="F57" s="1" t="str">
        <f>"§5 ust. 3 pkt 5 "&amp;prawo!B6</f>
        <v>§5 ust. 3 pkt 5 rozporządzenia Ministra Zdrowia z dnia 5 października 2017 r. w sprawie szczegółowego sposobu postępowania z odpadami medycznymi (Dz.U. z 2017 r. poz. 1975);</v>
      </c>
      <c r="G57" s="1" t="s">
        <v>36</v>
      </c>
      <c r="H57" s="1" t="s">
        <v>0</v>
      </c>
      <c r="I57" s="14"/>
      <c r="J57" s="1" t="s">
        <v>0</v>
      </c>
      <c r="K57" s="36">
        <f t="shared" si="2"/>
        <v>0</v>
      </c>
      <c r="P57" s="43" t="s">
        <v>133</v>
      </c>
      <c r="Q57" s="43" t="s">
        <v>134</v>
      </c>
      <c r="R57" s="43" t="s">
        <v>135</v>
      </c>
      <c r="V57" s="43" t="s">
        <v>136</v>
      </c>
      <c r="W57" s="43" t="s">
        <v>137</v>
      </c>
      <c r="X57" s="43" t="s">
        <v>138</v>
      </c>
    </row>
    <row r="58" spans="1:24" ht="210" customHeight="1" thickTop="1" thickBot="1">
      <c r="A58" s="64"/>
      <c r="B58" s="2" t="s">
        <v>64</v>
      </c>
      <c r="C58" s="4">
        <v>6</v>
      </c>
      <c r="D58" s="1" t="s">
        <v>35</v>
      </c>
      <c r="E58" s="1" t="s">
        <v>0</v>
      </c>
      <c r="F58" s="1" t="str">
        <f>"§5 ust. 3 pkt 6 "&amp;prawo!B6</f>
        <v>§5 ust. 3 pkt 6 rozporządzenia Ministra Zdrowia z dnia 5 października 2017 r. w sprawie szczegółowego sposobu postępowania z odpadami medycznymi (Dz.U. z 2017 r. poz. 1975);</v>
      </c>
      <c r="G58" s="1" t="s">
        <v>36</v>
      </c>
      <c r="H58" s="1" t="s">
        <v>0</v>
      </c>
      <c r="I58" s="14"/>
      <c r="J58" s="1" t="s">
        <v>0</v>
      </c>
      <c r="K58" s="36">
        <f t="shared" si="2"/>
        <v>0</v>
      </c>
      <c r="P58" s="43" t="s">
        <v>133</v>
      </c>
      <c r="Q58" s="43" t="s">
        <v>134</v>
      </c>
      <c r="R58" s="43" t="s">
        <v>135</v>
      </c>
      <c r="V58" s="43" t="s">
        <v>136</v>
      </c>
      <c r="W58" s="43" t="s">
        <v>137</v>
      </c>
      <c r="X58" s="43" t="s">
        <v>138</v>
      </c>
    </row>
    <row r="59" spans="1:24" ht="210" customHeight="1" thickTop="1" thickBot="1">
      <c r="A59" s="64"/>
      <c r="B59" s="2" t="s">
        <v>65</v>
      </c>
      <c r="C59" s="4">
        <v>7</v>
      </c>
      <c r="D59" s="1" t="s">
        <v>35</v>
      </c>
      <c r="E59" s="1" t="s">
        <v>0</v>
      </c>
      <c r="F59" s="1" t="str">
        <f>"§5 ust. 3 pkt 7 "&amp;prawo!B6</f>
        <v>§5 ust. 3 pkt 7 rozporządzenia Ministra Zdrowia z dnia 5 października 2017 r. w sprawie szczegółowego sposobu postępowania z odpadami medycznymi (Dz.U. z 2017 r. poz. 1975);</v>
      </c>
      <c r="G59" s="1" t="s">
        <v>36</v>
      </c>
      <c r="H59" s="1" t="s">
        <v>0</v>
      </c>
      <c r="I59" s="14"/>
      <c r="J59" s="1" t="s">
        <v>0</v>
      </c>
      <c r="K59" s="36">
        <f t="shared" si="2"/>
        <v>0</v>
      </c>
      <c r="P59" s="43" t="s">
        <v>133</v>
      </c>
      <c r="Q59" s="43" t="s">
        <v>134</v>
      </c>
      <c r="R59" s="43" t="s">
        <v>135</v>
      </c>
      <c r="V59" s="43" t="s">
        <v>136</v>
      </c>
      <c r="W59" s="43" t="s">
        <v>137</v>
      </c>
      <c r="X59" s="43" t="s">
        <v>138</v>
      </c>
    </row>
    <row r="60" spans="1:24" ht="210" customHeight="1" thickTop="1" thickBot="1">
      <c r="A60" s="75"/>
      <c r="B60" s="2" t="s">
        <v>56</v>
      </c>
      <c r="C60" s="4">
        <v>8</v>
      </c>
      <c r="D60" s="1" t="s">
        <v>35</v>
      </c>
      <c r="E60" s="1" t="s">
        <v>0</v>
      </c>
      <c r="F60" s="1" t="str">
        <f>"§5 ust. 5 "&amp;prawo!B6</f>
        <v>§5 ust. 5 rozporządzenia Ministra Zdrowia z dnia 5 października 2017 r. w sprawie szczegółowego sposobu postępowania z odpadami medycznymi (Dz.U. z 2017 r. poz. 1975);</v>
      </c>
      <c r="G60" s="1" t="s">
        <v>36</v>
      </c>
      <c r="H60" s="1" t="s">
        <v>0</v>
      </c>
      <c r="I60" s="14"/>
      <c r="J60" s="1" t="s">
        <v>0</v>
      </c>
      <c r="K60" s="36">
        <f t="shared" si="2"/>
        <v>0</v>
      </c>
      <c r="P60" s="43" t="s">
        <v>133</v>
      </c>
      <c r="Q60" s="43" t="s">
        <v>134</v>
      </c>
      <c r="R60" s="43" t="s">
        <v>135</v>
      </c>
      <c r="V60" s="43" t="s">
        <v>136</v>
      </c>
      <c r="W60" s="43" t="s">
        <v>137</v>
      </c>
      <c r="X60" s="43" t="s">
        <v>138</v>
      </c>
    </row>
    <row r="61" spans="1:24" ht="210" customHeight="1" thickTop="1" thickBot="1">
      <c r="A61" s="76" t="s">
        <v>66</v>
      </c>
      <c r="B61" s="2" t="s">
        <v>67</v>
      </c>
      <c r="C61" s="4">
        <v>9</v>
      </c>
      <c r="D61" s="1" t="s">
        <v>35</v>
      </c>
      <c r="E61" s="1" t="s">
        <v>0</v>
      </c>
      <c r="F61" s="1" t="str">
        <f>"§5 ust. 4 pkt 1 "&amp;prawo!B6</f>
        <v>§5 ust. 4 pkt 1 rozporządzenia Ministra Zdrowia z dnia 5 października 2017 r. w sprawie szczegółowego sposobu postępowania z odpadami medycznymi (Dz.U. z 2017 r. poz. 1975);</v>
      </c>
      <c r="G61" s="1" t="s">
        <v>36</v>
      </c>
      <c r="H61" s="1" t="s">
        <v>0</v>
      </c>
      <c r="I61" s="14"/>
      <c r="J61" s="1" t="s">
        <v>0</v>
      </c>
      <c r="K61" s="36">
        <f t="shared" si="2"/>
        <v>0</v>
      </c>
      <c r="P61" s="43" t="s">
        <v>133</v>
      </c>
      <c r="Q61" s="43" t="s">
        <v>134</v>
      </c>
      <c r="R61" s="43" t="s">
        <v>135</v>
      </c>
      <c r="V61" s="43" t="s">
        <v>136</v>
      </c>
      <c r="W61" s="43" t="s">
        <v>137</v>
      </c>
      <c r="X61" s="43" t="s">
        <v>138</v>
      </c>
    </row>
    <row r="62" spans="1:24" ht="210" customHeight="1" thickTop="1" thickBot="1">
      <c r="A62" s="65"/>
      <c r="B62" s="15" t="s">
        <v>59</v>
      </c>
      <c r="C62" s="8">
        <v>10</v>
      </c>
      <c r="D62" s="9" t="s">
        <v>35</v>
      </c>
      <c r="E62" s="9" t="s">
        <v>0</v>
      </c>
      <c r="F62" s="9" t="str">
        <f>"§5 ust. 4 pkt 3 "&amp;prawo!B6</f>
        <v>§5 ust. 4 pkt 3 rozporządzenia Ministra Zdrowia z dnia 5 października 2017 r. w sprawie szczegółowego sposobu postępowania z odpadami medycznymi (Dz.U. z 2017 r. poz. 1975);</v>
      </c>
      <c r="G62" s="9" t="s">
        <v>36</v>
      </c>
      <c r="H62" s="9" t="s">
        <v>0</v>
      </c>
      <c r="I62" s="14"/>
      <c r="J62" s="9" t="s">
        <v>0</v>
      </c>
      <c r="K62" s="36">
        <f t="shared" si="2"/>
        <v>0</v>
      </c>
      <c r="P62" s="43" t="s">
        <v>133</v>
      </c>
      <c r="Q62" s="43" t="s">
        <v>134</v>
      </c>
      <c r="R62" s="43" t="s">
        <v>135</v>
      </c>
      <c r="V62" s="43" t="s">
        <v>136</v>
      </c>
      <c r="W62" s="43" t="s">
        <v>137</v>
      </c>
      <c r="X62" s="43" t="s">
        <v>138</v>
      </c>
    </row>
    <row r="63" spans="1:24" ht="18" customHeight="1" thickTop="1">
      <c r="A63" s="21"/>
      <c r="B63" s="22"/>
      <c r="C63" s="23"/>
      <c r="D63" s="24"/>
      <c r="E63" s="24"/>
      <c r="F63" s="24"/>
      <c r="G63" s="24"/>
      <c r="H63" s="24"/>
      <c r="I63" s="24"/>
      <c r="J63" s="24"/>
      <c r="K63" s="24"/>
    </row>
    <row r="64" spans="1:24" ht="17.45" customHeight="1">
      <c r="A64" s="55" t="s">
        <v>68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25" ht="140.1" customHeight="1" thickBot="1">
      <c r="A65" s="77" t="s">
        <v>3</v>
      </c>
      <c r="B65" s="77" t="s">
        <v>4</v>
      </c>
      <c r="C65" s="79"/>
      <c r="D65" s="50" t="s">
        <v>5</v>
      </c>
      <c r="E65" s="50" t="s">
        <v>6</v>
      </c>
      <c r="F65" s="50" t="s">
        <v>7</v>
      </c>
      <c r="G65" s="50" t="s">
        <v>8</v>
      </c>
      <c r="H65" s="50" t="s">
        <v>32</v>
      </c>
      <c r="I65" s="50" t="s">
        <v>10</v>
      </c>
      <c r="J65" s="50" t="s">
        <v>11</v>
      </c>
      <c r="K65" s="51" t="s">
        <v>12</v>
      </c>
    </row>
    <row r="66" spans="1:25" ht="17.45" customHeight="1" thickTop="1" thickBot="1">
      <c r="A66" s="78"/>
      <c r="B66" s="78"/>
      <c r="C66" s="80"/>
      <c r="D66" s="48">
        <v>1</v>
      </c>
      <c r="E66" s="48">
        <v>2</v>
      </c>
      <c r="F66" s="48">
        <v>3</v>
      </c>
      <c r="G66" s="48">
        <v>4</v>
      </c>
      <c r="H66" s="48">
        <v>5</v>
      </c>
      <c r="I66" s="48">
        <v>6</v>
      </c>
      <c r="J66" s="48">
        <v>7</v>
      </c>
      <c r="K66" s="52">
        <v>8</v>
      </c>
    </row>
    <row r="67" spans="1:25" ht="245.1" customHeight="1" thickTop="1" thickBot="1">
      <c r="A67" s="81" t="s">
        <v>69</v>
      </c>
      <c r="B67" s="16" t="s">
        <v>70</v>
      </c>
      <c r="C67" s="5">
        <v>1</v>
      </c>
      <c r="D67" s="14"/>
      <c r="E67" s="14" t="s">
        <v>0</v>
      </c>
      <c r="F67" s="14" t="str">
        <f>"§25 ust. 1 pkt 1 "&amp;prawo!B5</f>
        <v>§25 ust. 1 pkt 1 rozporządzenia Ministra Zdrowia z dnia 26 czerwca 2012 r. w sprawie szczegółowych wymagań, jakim powinny odpowiadać pomieszczenia i urządzenia podmiotu wykonującego działalność leczniczą (Dz.U. z 2012 r. poz. 739);</v>
      </c>
      <c r="G67" s="14" t="s">
        <v>15</v>
      </c>
      <c r="H67" s="14" t="s">
        <v>0</v>
      </c>
      <c r="I67" s="14"/>
      <c r="J67" s="14" t="s">
        <v>0</v>
      </c>
      <c r="K67" s="36">
        <f>IF(I67=P67,V67,IF(I67=Q67,W67,IF(I67=R67,X67,IF(I67=S67,Y67,IF(I67=" "," ",)))))</f>
        <v>0</v>
      </c>
      <c r="P67" s="43" t="s">
        <v>121</v>
      </c>
      <c r="Q67" s="43" t="s">
        <v>122</v>
      </c>
      <c r="R67" s="43" t="s">
        <v>123</v>
      </c>
      <c r="S67" s="43" t="s">
        <v>124</v>
      </c>
      <c r="T67" s="42"/>
      <c r="U67" s="42"/>
      <c r="V67" s="43" t="s">
        <v>125</v>
      </c>
      <c r="W67" s="43" t="s">
        <v>126</v>
      </c>
      <c r="X67" s="43" t="s">
        <v>127</v>
      </c>
      <c r="Y67" s="43" t="s">
        <v>128</v>
      </c>
    </row>
    <row r="68" spans="1:25" ht="245.1" customHeight="1" thickTop="1" thickBot="1">
      <c r="A68" s="82"/>
      <c r="B68" s="15" t="s">
        <v>71</v>
      </c>
      <c r="C68" s="8">
        <v>2</v>
      </c>
      <c r="D68" s="9"/>
      <c r="E68" s="9" t="s">
        <v>0</v>
      </c>
      <c r="F68" s="9" t="str">
        <f>"§25 ust. 1 pkt 2 "&amp;prawo!B5</f>
        <v>§25 ust. 1 pkt 2 rozporządzenia Ministra Zdrowia z dnia 26 czerwca 2012 r. w sprawie szczegółowych wymagań, jakim powinny odpowiadać pomieszczenia i urządzenia podmiotu wykonującego działalność leczniczą (Dz.U. z 2012 r. poz. 739);</v>
      </c>
      <c r="G68" s="9" t="s">
        <v>15</v>
      </c>
      <c r="H68" s="9" t="s">
        <v>0</v>
      </c>
      <c r="I68" s="14"/>
      <c r="J68" s="9" t="s">
        <v>0</v>
      </c>
      <c r="K68" s="36">
        <f>IF(I68=P68,V68,IF(I68=Q68,W68,IF(I68=R68,X68,IF(I68=S68,Y68,IF(I68=" "," ",)))))</f>
        <v>0</v>
      </c>
      <c r="P68" s="43" t="s">
        <v>121</v>
      </c>
      <c r="Q68" s="43" t="s">
        <v>122</v>
      </c>
      <c r="R68" s="43" t="s">
        <v>123</v>
      </c>
      <c r="S68" s="43" t="s">
        <v>124</v>
      </c>
      <c r="T68" s="42"/>
      <c r="U68" s="42"/>
      <c r="V68" s="43" t="s">
        <v>125</v>
      </c>
      <c r="W68" s="43" t="s">
        <v>126</v>
      </c>
      <c r="X68" s="43" t="s">
        <v>127</v>
      </c>
      <c r="Y68" s="43" t="s">
        <v>128</v>
      </c>
    </row>
    <row r="69" spans="1:25" ht="21" customHeight="1" thickTop="1">
      <c r="A69" s="22"/>
      <c r="B69" s="22"/>
      <c r="C69" s="23"/>
      <c r="D69" s="24"/>
      <c r="E69" s="24"/>
      <c r="F69" s="24"/>
      <c r="G69" s="24"/>
      <c r="H69" s="24"/>
      <c r="I69" s="24"/>
      <c r="J69" s="24"/>
      <c r="K69" s="24"/>
    </row>
    <row r="70" spans="1:25" ht="17.45" customHeight="1">
      <c r="A70" s="55" t="s">
        <v>72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25" ht="140.1" customHeight="1" thickBot="1">
      <c r="A71" s="57" t="s">
        <v>3</v>
      </c>
      <c r="B71" s="59" t="s">
        <v>4</v>
      </c>
      <c r="C71" s="60"/>
      <c r="D71" s="50" t="s">
        <v>5</v>
      </c>
      <c r="E71" s="50" t="s">
        <v>6</v>
      </c>
      <c r="F71" s="50" t="s">
        <v>7</v>
      </c>
      <c r="G71" s="50" t="s">
        <v>8</v>
      </c>
      <c r="H71" s="50" t="s">
        <v>32</v>
      </c>
      <c r="I71" s="50" t="s">
        <v>10</v>
      </c>
      <c r="J71" s="50" t="s">
        <v>11</v>
      </c>
      <c r="K71" s="51" t="s">
        <v>12</v>
      </c>
    </row>
    <row r="72" spans="1:25" ht="17.45" customHeight="1" thickTop="1" thickBot="1">
      <c r="A72" s="58"/>
      <c r="B72" s="61"/>
      <c r="C72" s="62"/>
      <c r="D72" s="48">
        <v>1</v>
      </c>
      <c r="E72" s="48">
        <v>2</v>
      </c>
      <c r="F72" s="48">
        <v>3</v>
      </c>
      <c r="G72" s="48">
        <v>4</v>
      </c>
      <c r="H72" s="48">
        <v>5</v>
      </c>
      <c r="I72" s="48">
        <v>6</v>
      </c>
      <c r="J72" s="48">
        <v>7</v>
      </c>
      <c r="K72" s="52">
        <v>8</v>
      </c>
    </row>
    <row r="73" spans="1:25" ht="245.1" customHeight="1" thickTop="1" thickBot="1">
      <c r="A73" s="63" t="s">
        <v>73</v>
      </c>
      <c r="B73" s="16" t="s">
        <v>74</v>
      </c>
      <c r="C73" s="5">
        <v>1</v>
      </c>
      <c r="D73" s="14" t="s">
        <v>119</v>
      </c>
      <c r="E73" s="14" t="s">
        <v>0</v>
      </c>
      <c r="F73" s="14" t="str">
        <f>"§2 pkt 5, §25 ust 4 "&amp;prawo!B5</f>
        <v>§2 pkt 5, §25 ust 4 rozporządzenia Ministra Zdrowia z dnia 26 czerwca 2012 r. w sprawie szczegółowych wymagań, jakim powinny odpowiadać pomieszczenia i urządzenia podmiotu wykonującego działalność leczniczą (Dz.U. z 2012 r. poz. 739);</v>
      </c>
      <c r="G73" s="14" t="s">
        <v>15</v>
      </c>
      <c r="H73" s="14" t="s">
        <v>0</v>
      </c>
      <c r="I73" s="14"/>
      <c r="J73" s="14" t="s">
        <v>0</v>
      </c>
      <c r="K73" s="36">
        <f>IF(I73=P73,V73,IF(I73=Q73,W73,IF(I73=R73,X73,IF(I73=S73,Y73,IF(I73=" "," ",)))))</f>
        <v>0</v>
      </c>
      <c r="P73" s="43" t="s">
        <v>121</v>
      </c>
      <c r="Q73" s="43" t="s">
        <v>122</v>
      </c>
      <c r="R73" s="43" t="s">
        <v>123</v>
      </c>
      <c r="S73" s="43" t="s">
        <v>124</v>
      </c>
      <c r="T73" s="42"/>
      <c r="U73" s="42"/>
      <c r="V73" s="43" t="s">
        <v>125</v>
      </c>
      <c r="W73" s="43" t="s">
        <v>126</v>
      </c>
      <c r="X73" s="43" t="s">
        <v>127</v>
      </c>
      <c r="Y73" s="43" t="s">
        <v>128</v>
      </c>
    </row>
    <row r="74" spans="1:25" ht="245.1" customHeight="1" thickTop="1" thickBot="1">
      <c r="A74" s="64"/>
      <c r="B74" s="2" t="s">
        <v>75</v>
      </c>
      <c r="C74" s="4">
        <v>2</v>
      </c>
      <c r="D74" s="1"/>
      <c r="E74" s="1" t="s">
        <v>0</v>
      </c>
      <c r="F74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74" s="1" t="s">
        <v>15</v>
      </c>
      <c r="H74" s="1" t="s">
        <v>0</v>
      </c>
      <c r="I74" s="14"/>
      <c r="J74" s="1" t="s">
        <v>0</v>
      </c>
      <c r="K74" s="36">
        <f>IF(I74=P74,V74,IF(I74=Q74,W74,IF(I74=R74,X74,IF(I74=S74,Y74,IF(I74=" "," ",)))))</f>
        <v>0</v>
      </c>
      <c r="P74" s="43" t="s">
        <v>121</v>
      </c>
      <c r="Q74" s="43" t="s">
        <v>122</v>
      </c>
      <c r="R74" s="43" t="s">
        <v>123</v>
      </c>
      <c r="S74" s="43" t="s">
        <v>124</v>
      </c>
      <c r="T74" s="42"/>
      <c r="U74" s="42"/>
      <c r="V74" s="43" t="s">
        <v>125</v>
      </c>
      <c r="W74" s="43" t="s">
        <v>126</v>
      </c>
      <c r="X74" s="43" t="s">
        <v>127</v>
      </c>
      <c r="Y74" s="43" t="s">
        <v>128</v>
      </c>
    </row>
    <row r="75" spans="1:25" ht="245.1" customHeight="1" thickTop="1">
      <c r="A75" s="75"/>
      <c r="B75" s="2" t="s">
        <v>76</v>
      </c>
      <c r="C75" s="4">
        <v>3</v>
      </c>
      <c r="D75" s="1"/>
      <c r="E75" s="1" t="s">
        <v>0</v>
      </c>
      <c r="F75" s="1" t="str">
        <f>"§2 pkt 5 "&amp;prawo!B5</f>
        <v>§2 pkt 5 rozporządzenia Ministra Zdrowia z dnia 26 czerwca 2012 r. w sprawie szczegółowych wymagań, jakim powinny odpowiadać pomieszczenia i urządzenia podmiotu wykonującego działalność leczniczą (Dz.U. z 2012 r. poz. 739);</v>
      </c>
      <c r="G75" s="1" t="s">
        <v>15</v>
      </c>
      <c r="H75" s="1" t="s">
        <v>0</v>
      </c>
      <c r="I75" s="14"/>
      <c r="J75" s="1" t="s">
        <v>0</v>
      </c>
      <c r="K75" s="36">
        <f>IF(I75=P75,V75,IF(I75=Q75,W75,IF(I75=R75,X75,IF(I75=S75,Y75,IF(I75=" "," ",)))))</f>
        <v>0</v>
      </c>
      <c r="P75" s="43" t="s">
        <v>121</v>
      </c>
      <c r="Q75" s="43" t="s">
        <v>122</v>
      </c>
      <c r="R75" s="43" t="s">
        <v>123</v>
      </c>
      <c r="S75" s="43" t="s">
        <v>124</v>
      </c>
      <c r="T75" s="42"/>
      <c r="U75" s="42"/>
      <c r="V75" s="43" t="s">
        <v>125</v>
      </c>
      <c r="W75" s="43" t="s">
        <v>126</v>
      </c>
      <c r="X75" s="43" t="s">
        <v>127</v>
      </c>
      <c r="Y75" s="43" t="s">
        <v>128</v>
      </c>
    </row>
    <row r="76" spans="1:25" ht="157.5" customHeight="1">
      <c r="A76" s="76" t="s">
        <v>77</v>
      </c>
      <c r="B76" s="2" t="s">
        <v>78</v>
      </c>
      <c r="C76" s="4">
        <v>4</v>
      </c>
      <c r="D76" s="1"/>
      <c r="E76" s="1" t="s">
        <v>0</v>
      </c>
      <c r="F76" s="1" t="str">
        <f>"art. 11 ust. 2 pkt. 3 "&amp;prawo!B3</f>
        <v>art. 11 ust. 2 pkt. 3 ustawy z dnia 5 grudnia 2008 r. o zapobieganiu oraz zwalczaniu zakażeń i chorób zakaźnych u ludzi (tekst jednolity Dz.U. z 2018 poz. 151);</v>
      </c>
      <c r="G76" s="1" t="s">
        <v>27</v>
      </c>
      <c r="H76" s="1" t="s">
        <v>0</v>
      </c>
      <c r="I76" s="1"/>
      <c r="J76" s="1" t="s">
        <v>0</v>
      </c>
      <c r="K76" s="36">
        <f>IF(I76=P76,V76,IF(I76=Q76,W76,IF(I76=R76,X76,IF(I76=S76,Y76,IF(I76=" "," ",)))))</f>
        <v>0</v>
      </c>
      <c r="P76" s="43" t="s">
        <v>129</v>
      </c>
      <c r="Q76" s="43" t="s">
        <v>130</v>
      </c>
      <c r="V76" s="43" t="s">
        <v>131</v>
      </c>
      <c r="W76" s="43" t="s">
        <v>132</v>
      </c>
    </row>
    <row r="77" spans="1:25" ht="157.5" customHeight="1" thickBot="1">
      <c r="A77" s="65"/>
      <c r="B77" s="15" t="s">
        <v>79</v>
      </c>
      <c r="C77" s="8">
        <v>5</v>
      </c>
      <c r="D77" s="9"/>
      <c r="E77" s="9" t="s">
        <v>0</v>
      </c>
      <c r="F77" s="9" t="str">
        <f>"at. 11 ust. 2 pkt 3 "&amp;prawo!B3</f>
        <v>at. 11 ust. 2 pkt 3 ustawy z dnia 5 grudnia 2008 r. o zapobieganiu oraz zwalczaniu zakażeń i chorób zakaźnych u ludzi (tekst jednolity Dz.U. z 2018 poz. 151);</v>
      </c>
      <c r="G77" s="9" t="s">
        <v>27</v>
      </c>
      <c r="H77" s="9" t="s">
        <v>0</v>
      </c>
      <c r="I77" s="1"/>
      <c r="J77" s="9" t="s">
        <v>0</v>
      </c>
      <c r="K77" s="36">
        <f>IF(I77=P77,V77,IF(I77=Q77,W77,IF(I77=R77,X77,IF(I77=S77,Y77,IF(I77=" "," ",)))))</f>
        <v>0</v>
      </c>
      <c r="P77" s="43" t="s">
        <v>129</v>
      </c>
      <c r="Q77" s="43" t="s">
        <v>130</v>
      </c>
      <c r="V77" s="43" t="s">
        <v>131</v>
      </c>
      <c r="W77" s="43" t="s">
        <v>132</v>
      </c>
    </row>
    <row r="78" spans="1:25" ht="11.65" customHeight="1" thickTop="1">
      <c r="A78" s="69" t="s">
        <v>80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25" ht="16.5" customHeight="1">
      <c r="A79" s="3"/>
    </row>
    <row r="80" spans="1:25" ht="17.45" customHeight="1">
      <c r="A80" s="55" t="s">
        <v>81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25" ht="140.1" customHeight="1" thickBot="1">
      <c r="A81" s="57" t="s">
        <v>3</v>
      </c>
      <c r="B81" s="59" t="s">
        <v>4</v>
      </c>
      <c r="C81" s="60"/>
      <c r="D81" s="50" t="s">
        <v>5</v>
      </c>
      <c r="E81" s="50" t="s">
        <v>6</v>
      </c>
      <c r="F81" s="50" t="s">
        <v>7</v>
      </c>
      <c r="G81" s="50" t="s">
        <v>8</v>
      </c>
      <c r="H81" s="50" t="s">
        <v>32</v>
      </c>
      <c r="I81" s="50" t="s">
        <v>10</v>
      </c>
      <c r="J81" s="50" t="s">
        <v>11</v>
      </c>
      <c r="K81" s="51" t="s">
        <v>82</v>
      </c>
    </row>
    <row r="82" spans="1:25" ht="17.45" customHeight="1" thickTop="1" thickBot="1">
      <c r="A82" s="58"/>
      <c r="B82" s="61"/>
      <c r="C82" s="62"/>
      <c r="D82" s="48">
        <v>1</v>
      </c>
      <c r="E82" s="48">
        <v>2</v>
      </c>
      <c r="F82" s="48">
        <v>3</v>
      </c>
      <c r="G82" s="48">
        <v>4</v>
      </c>
      <c r="H82" s="48">
        <v>5</v>
      </c>
      <c r="I82" s="48">
        <v>6</v>
      </c>
      <c r="J82" s="48">
        <v>7</v>
      </c>
      <c r="K82" s="52">
        <v>8</v>
      </c>
    </row>
    <row r="83" spans="1:25" ht="245.1" customHeight="1" thickTop="1">
      <c r="A83" s="12" t="s">
        <v>83</v>
      </c>
      <c r="B83" s="16" t="s">
        <v>84</v>
      </c>
      <c r="C83" s="5">
        <v>1</v>
      </c>
      <c r="D83" s="14"/>
      <c r="E83" s="14" t="s">
        <v>0</v>
      </c>
      <c r="F83" s="14" t="str">
        <f>"załącznik nr 2 ust. 6 "&amp;prawo!B5</f>
        <v>załącznik nr 2 ust. 6 rozporządzenia Ministra Zdrowia z dnia 26 czerwca 2012 r. w sprawie szczegółowych wymagań, jakim powinny odpowiadać pomieszczenia i urządzenia podmiotu wykonującego działalność leczniczą (Dz.U. z 2012 r. poz. 739);</v>
      </c>
      <c r="G83" s="14" t="s">
        <v>15</v>
      </c>
      <c r="H83" s="14" t="s">
        <v>0</v>
      </c>
      <c r="I83" s="1"/>
      <c r="J83" s="14" t="s">
        <v>0</v>
      </c>
      <c r="K83" s="36">
        <f t="shared" ref="K83:K89" si="3">IF(I83=P83,V83,IF(I83=Q83,W83,IF(I83=R83,X83,IF(I83=S83,Y83,IF(I83=" "," ",)))))</f>
        <v>0</v>
      </c>
      <c r="P83" s="43" t="s">
        <v>121</v>
      </c>
      <c r="Q83" s="43" t="s">
        <v>122</v>
      </c>
      <c r="R83" s="43" t="s">
        <v>123</v>
      </c>
      <c r="S83" s="43" t="s">
        <v>124</v>
      </c>
      <c r="T83" s="42"/>
      <c r="U83" s="42"/>
      <c r="V83" s="43" t="s">
        <v>125</v>
      </c>
      <c r="W83" s="43" t="s">
        <v>126</v>
      </c>
      <c r="X83" s="43" t="s">
        <v>127</v>
      </c>
      <c r="Y83" s="43" t="s">
        <v>128</v>
      </c>
    </row>
    <row r="84" spans="1:25" ht="245.1" customHeight="1">
      <c r="A84" s="76" t="s">
        <v>85</v>
      </c>
      <c r="B84" s="2" t="s">
        <v>86</v>
      </c>
      <c r="C84" s="4">
        <v>2</v>
      </c>
      <c r="D84" s="1"/>
      <c r="E84" s="1" t="s">
        <v>0</v>
      </c>
      <c r="F84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84" s="1" t="s">
        <v>15</v>
      </c>
      <c r="H84" s="1" t="s">
        <v>0</v>
      </c>
      <c r="I84" s="1"/>
      <c r="J84" s="1" t="s">
        <v>0</v>
      </c>
      <c r="K84" s="36">
        <f t="shared" si="3"/>
        <v>0</v>
      </c>
      <c r="P84" s="43" t="s">
        <v>121</v>
      </c>
      <c r="Q84" s="43" t="s">
        <v>122</v>
      </c>
      <c r="R84" s="43" t="s">
        <v>123</v>
      </c>
      <c r="S84" s="43" t="s">
        <v>124</v>
      </c>
      <c r="T84" s="42"/>
      <c r="U84" s="42"/>
      <c r="V84" s="43" t="s">
        <v>125</v>
      </c>
      <c r="W84" s="43" t="s">
        <v>126</v>
      </c>
      <c r="X84" s="43" t="s">
        <v>127</v>
      </c>
      <c r="Y84" s="43" t="s">
        <v>128</v>
      </c>
    </row>
    <row r="85" spans="1:25" ht="245.1" customHeight="1">
      <c r="A85" s="64"/>
      <c r="B85" s="2" t="s">
        <v>23</v>
      </c>
      <c r="C85" s="4">
        <v>3</v>
      </c>
      <c r="D85" s="1"/>
      <c r="E85" s="1" t="s">
        <v>0</v>
      </c>
      <c r="F85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85" s="1" t="s">
        <v>15</v>
      </c>
      <c r="H85" s="1" t="s">
        <v>0</v>
      </c>
      <c r="I85" s="1"/>
      <c r="J85" s="1" t="s">
        <v>0</v>
      </c>
      <c r="K85" s="36">
        <f t="shared" si="3"/>
        <v>0</v>
      </c>
      <c r="P85" s="43" t="s">
        <v>121</v>
      </c>
      <c r="Q85" s="43" t="s">
        <v>122</v>
      </c>
      <c r="R85" s="43" t="s">
        <v>123</v>
      </c>
      <c r="S85" s="43" t="s">
        <v>124</v>
      </c>
      <c r="T85" s="42"/>
      <c r="U85" s="42"/>
      <c r="V85" s="43" t="s">
        <v>125</v>
      </c>
      <c r="W85" s="43" t="s">
        <v>126</v>
      </c>
      <c r="X85" s="43" t="s">
        <v>127</v>
      </c>
      <c r="Y85" s="43" t="s">
        <v>128</v>
      </c>
    </row>
    <row r="86" spans="1:25" ht="245.1" customHeight="1">
      <c r="A86" s="64"/>
      <c r="B86" s="2" t="s">
        <v>25</v>
      </c>
      <c r="C86" s="4">
        <v>4</v>
      </c>
      <c r="D86" s="1"/>
      <c r="E86" s="1" t="s">
        <v>0</v>
      </c>
      <c r="F86" s="1" t="str">
        <f>"§2 pkt 4 "&amp;prawo!B5</f>
        <v>§2 pkt 4 rozporządzenia Ministra Zdrowia z dnia 26 czerwca 2012 r. w sprawie szczegółowych wymagań, jakim powinny odpowiadać pomieszczenia i urządzenia podmiotu wykonującego działalność leczniczą (Dz.U. z 2012 r. poz. 739);</v>
      </c>
      <c r="G86" s="1" t="s">
        <v>15</v>
      </c>
      <c r="H86" s="1" t="s">
        <v>0</v>
      </c>
      <c r="I86" s="1"/>
      <c r="J86" s="1" t="s">
        <v>0</v>
      </c>
      <c r="K86" s="36">
        <f t="shared" si="3"/>
        <v>0</v>
      </c>
      <c r="P86" s="43" t="s">
        <v>121</v>
      </c>
      <c r="Q86" s="43" t="s">
        <v>122</v>
      </c>
      <c r="R86" s="43" t="s">
        <v>123</v>
      </c>
      <c r="S86" s="43" t="s">
        <v>124</v>
      </c>
      <c r="T86" s="42"/>
      <c r="U86" s="42"/>
      <c r="V86" s="43" t="s">
        <v>125</v>
      </c>
      <c r="W86" s="43" t="s">
        <v>126</v>
      </c>
      <c r="X86" s="43" t="s">
        <v>127</v>
      </c>
      <c r="Y86" s="43" t="s">
        <v>128</v>
      </c>
    </row>
    <row r="87" spans="1:25" ht="157.5" customHeight="1">
      <c r="A87" s="75"/>
      <c r="B87" s="2" t="s">
        <v>87</v>
      </c>
      <c r="C87" s="4">
        <v>5</v>
      </c>
      <c r="D87" s="1"/>
      <c r="E87" s="1" t="s">
        <v>0</v>
      </c>
      <c r="F87" s="1" t="s">
        <v>157</v>
      </c>
      <c r="G87" s="1" t="s">
        <v>27</v>
      </c>
      <c r="H87" s="1" t="s">
        <v>0</v>
      </c>
      <c r="I87" s="1"/>
      <c r="J87" s="1" t="s">
        <v>0</v>
      </c>
      <c r="K87" s="36">
        <f t="shared" si="3"/>
        <v>0</v>
      </c>
      <c r="P87" s="43" t="s">
        <v>129</v>
      </c>
      <c r="Q87" s="43" t="s">
        <v>130</v>
      </c>
      <c r="V87" s="43" t="s">
        <v>131</v>
      </c>
      <c r="W87" s="43" t="s">
        <v>132</v>
      </c>
    </row>
    <row r="88" spans="1:25" ht="192.6" customHeight="1">
      <c r="A88" s="76" t="s">
        <v>88</v>
      </c>
      <c r="B88" s="2" t="s">
        <v>89</v>
      </c>
      <c r="C88" s="4">
        <v>6</v>
      </c>
      <c r="D88" s="1"/>
      <c r="E88" s="1" t="s">
        <v>0</v>
      </c>
      <c r="F88" s="1" t="str">
        <f>"załącznik nr 3 §2 ust. 2 "&amp;prawo!B7</f>
        <v>załącznik nr 3 §2 ust. 2 rozporządzenia Ministra Pracy i Polityki Socjalnej z dnia 26.09.1997r. w sprawie ogólnych przepisów bezpieczeństwa i higieny pracy (t.j. Dz. U. z 2003 r. nr 169, poz. 1650 z późn. zm.)</v>
      </c>
      <c r="G88" s="1" t="s">
        <v>15</v>
      </c>
      <c r="H88" s="1" t="s">
        <v>0</v>
      </c>
      <c r="I88" s="1" t="s">
        <v>0</v>
      </c>
      <c r="J88" s="1" t="s">
        <v>0</v>
      </c>
      <c r="K88" s="36">
        <f t="shared" si="3"/>
        <v>0</v>
      </c>
      <c r="P88" s="43" t="s">
        <v>133</v>
      </c>
      <c r="Q88" s="43" t="s">
        <v>134</v>
      </c>
      <c r="R88" s="43" t="s">
        <v>135</v>
      </c>
      <c r="V88" s="43" t="s">
        <v>136</v>
      </c>
      <c r="W88" s="43" t="s">
        <v>137</v>
      </c>
      <c r="X88" s="43" t="s">
        <v>138</v>
      </c>
    </row>
    <row r="89" spans="1:25" ht="192.6" customHeight="1" thickBot="1">
      <c r="A89" s="65"/>
      <c r="B89" s="15" t="s">
        <v>90</v>
      </c>
      <c r="C89" s="8">
        <v>7</v>
      </c>
      <c r="D89" s="9"/>
      <c r="E89" s="9" t="s">
        <v>0</v>
      </c>
      <c r="F89" s="9" t="str">
        <f>"załącznik nr 3 §2 ust. 1 "&amp;prawo!B7</f>
        <v>załącznik nr 3 §2 ust. 1 rozporządzenia Ministra Pracy i Polityki Socjalnej z dnia 26.09.1997r. w sprawie ogólnych przepisów bezpieczeństwa i higieny pracy (t.j. Dz. U. z 2003 r. nr 169, poz. 1650 z późn. zm.)</v>
      </c>
      <c r="G89" s="9" t="s">
        <v>15</v>
      </c>
      <c r="H89" s="9" t="s">
        <v>0</v>
      </c>
      <c r="I89" s="1" t="s">
        <v>0</v>
      </c>
      <c r="J89" s="9" t="s">
        <v>0</v>
      </c>
      <c r="K89" s="36">
        <f t="shared" si="3"/>
        <v>0</v>
      </c>
      <c r="P89" s="43" t="s">
        <v>133</v>
      </c>
      <c r="Q89" s="43" t="s">
        <v>134</v>
      </c>
      <c r="R89" s="43" t="s">
        <v>135</v>
      </c>
      <c r="V89" s="43" t="s">
        <v>136</v>
      </c>
      <c r="W89" s="43" t="s">
        <v>137</v>
      </c>
      <c r="X89" s="43" t="s">
        <v>138</v>
      </c>
    </row>
    <row r="90" spans="1:25" ht="21.75" customHeight="1" thickTop="1">
      <c r="A90" s="21"/>
      <c r="B90" s="22"/>
      <c r="C90" s="23"/>
      <c r="D90" s="24"/>
      <c r="E90" s="24"/>
      <c r="F90" s="24"/>
      <c r="G90" s="24"/>
      <c r="H90" s="24"/>
      <c r="I90" s="24"/>
      <c r="J90" s="24"/>
      <c r="K90" s="24"/>
    </row>
    <row r="91" spans="1:25" ht="17.45" customHeight="1">
      <c r="A91" s="55" t="s">
        <v>91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25" ht="140.1" customHeight="1" thickBot="1">
      <c r="A92" s="57" t="s">
        <v>3</v>
      </c>
      <c r="B92" s="59" t="s">
        <v>4</v>
      </c>
      <c r="C92" s="60"/>
      <c r="D92" s="50" t="s">
        <v>5</v>
      </c>
      <c r="E92" s="50" t="s">
        <v>6</v>
      </c>
      <c r="F92" s="50" t="s">
        <v>7</v>
      </c>
      <c r="G92" s="50" t="s">
        <v>8</v>
      </c>
      <c r="H92" s="50" t="s">
        <v>32</v>
      </c>
      <c r="I92" s="50" t="s">
        <v>10</v>
      </c>
      <c r="J92" s="50" t="s">
        <v>11</v>
      </c>
      <c r="K92" s="51" t="s">
        <v>12</v>
      </c>
    </row>
    <row r="93" spans="1:25" ht="17.45" customHeight="1" thickTop="1" thickBot="1">
      <c r="A93" s="58"/>
      <c r="B93" s="61"/>
      <c r="C93" s="62"/>
      <c r="D93" s="48">
        <v>1</v>
      </c>
      <c r="E93" s="48">
        <v>2</v>
      </c>
      <c r="F93" s="48">
        <v>3</v>
      </c>
      <c r="G93" s="48">
        <v>4</v>
      </c>
      <c r="H93" s="48">
        <v>5</v>
      </c>
      <c r="I93" s="48">
        <v>6</v>
      </c>
      <c r="J93" s="48">
        <v>7</v>
      </c>
      <c r="K93" s="52">
        <v>8</v>
      </c>
    </row>
    <row r="94" spans="1:25" ht="174.95" customHeight="1" thickTop="1" thickBot="1">
      <c r="A94" s="17" t="s">
        <v>92</v>
      </c>
      <c r="B94" s="18" t="s">
        <v>93</v>
      </c>
      <c r="C94" s="19">
        <v>1</v>
      </c>
      <c r="D94" s="9"/>
      <c r="E94" s="20" t="s">
        <v>0</v>
      </c>
      <c r="F94" s="20" t="str">
        <f>"art. 11 ust. 2 pkt 3 "&amp;prawo!B3</f>
        <v>art. 11 ust. 2 pkt 3 ustawy z dnia 5 grudnia 2008 r. o zapobieganiu oraz zwalczaniu zakażeń i chorób zakaźnych u ludzi (tekst jednolity Dz.U. z 2018 poz. 151);</v>
      </c>
      <c r="G94" s="20" t="s">
        <v>27</v>
      </c>
      <c r="H94" s="14" t="s">
        <v>0</v>
      </c>
      <c r="I94" s="20" t="s">
        <v>0</v>
      </c>
      <c r="J94" s="20" t="s">
        <v>0</v>
      </c>
      <c r="K94" s="36">
        <f>IF(I94=P94,V94,IF(I94=Q94,W94,IF(I94=R94,X94,IF(I94=S94,Y94,IF(I94=" "," ",)))))</f>
        <v>0</v>
      </c>
      <c r="P94" s="43" t="s">
        <v>129</v>
      </c>
      <c r="Q94" s="43" t="s">
        <v>130</v>
      </c>
      <c r="V94" s="43" t="s">
        <v>131</v>
      </c>
      <c r="W94" s="43" t="s">
        <v>132</v>
      </c>
    </row>
    <row r="95" spans="1:25" ht="21.75" customHeight="1" thickTop="1">
      <c r="A95" s="22"/>
      <c r="B95" s="22"/>
      <c r="C95" s="23"/>
      <c r="D95" s="24"/>
      <c r="E95" s="24"/>
      <c r="F95" s="24"/>
      <c r="G95" s="24"/>
      <c r="H95" s="24"/>
      <c r="I95" s="24"/>
      <c r="J95" s="24"/>
      <c r="K95" s="24"/>
    </row>
    <row r="96" spans="1:25" ht="17.45" customHeight="1">
      <c r="A96" s="55" t="s">
        <v>94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23" ht="140.1" customHeight="1" thickBot="1">
      <c r="A97" s="57" t="s">
        <v>3</v>
      </c>
      <c r="B97" s="59" t="s">
        <v>4</v>
      </c>
      <c r="C97" s="60"/>
      <c r="D97" s="50" t="s">
        <v>5</v>
      </c>
      <c r="E97" s="50" t="s">
        <v>6</v>
      </c>
      <c r="F97" s="50" t="s">
        <v>7</v>
      </c>
      <c r="G97" s="50" t="s">
        <v>8</v>
      </c>
      <c r="H97" s="50" t="s">
        <v>32</v>
      </c>
      <c r="I97" s="50" t="s">
        <v>10</v>
      </c>
      <c r="J97" s="50" t="s">
        <v>11</v>
      </c>
      <c r="K97" s="51" t="s">
        <v>95</v>
      </c>
    </row>
    <row r="98" spans="1:23" ht="17.45" customHeight="1" thickTop="1" thickBot="1">
      <c r="A98" s="58"/>
      <c r="B98" s="61"/>
      <c r="C98" s="62"/>
      <c r="D98" s="48">
        <v>1</v>
      </c>
      <c r="E98" s="48">
        <v>2</v>
      </c>
      <c r="F98" s="48">
        <v>3</v>
      </c>
      <c r="G98" s="48">
        <v>4</v>
      </c>
      <c r="H98" s="48">
        <v>5</v>
      </c>
      <c r="I98" s="48">
        <v>6</v>
      </c>
      <c r="J98" s="48">
        <v>7</v>
      </c>
      <c r="K98" s="52">
        <v>8</v>
      </c>
    </row>
    <row r="99" spans="1:23" ht="157.5" customHeight="1" thickTop="1">
      <c r="A99" s="12" t="s">
        <v>96</v>
      </c>
      <c r="B99" s="16" t="s">
        <v>97</v>
      </c>
      <c r="C99" s="5">
        <v>1</v>
      </c>
      <c r="D99" s="14"/>
      <c r="E99" s="14" t="s">
        <v>0</v>
      </c>
      <c r="F99" s="14" t="str">
        <f>"art. 11 ust. 2 pkt 3, 4 "&amp;prawo!B3</f>
        <v>art. 11 ust. 2 pkt 3, 4 ustawy z dnia 5 grudnia 2008 r. o zapobieganiu oraz zwalczaniu zakażeń i chorób zakaźnych u ludzi (tekst jednolity Dz.U. z 2018 poz. 151);</v>
      </c>
      <c r="G99" s="14" t="s">
        <v>15</v>
      </c>
      <c r="H99" s="14" t="s">
        <v>1</v>
      </c>
      <c r="I99" s="14" t="s">
        <v>98</v>
      </c>
      <c r="J99" s="14" t="s">
        <v>98</v>
      </c>
      <c r="K99" s="13" t="s">
        <v>98</v>
      </c>
    </row>
    <row r="100" spans="1:23" ht="227.45" customHeight="1">
      <c r="A100" s="6" t="s">
        <v>99</v>
      </c>
      <c r="B100" s="2" t="s">
        <v>100</v>
      </c>
      <c r="C100" s="4">
        <v>2</v>
      </c>
      <c r="D100" s="1"/>
      <c r="E100" s="1" t="s">
        <v>0</v>
      </c>
      <c r="F100" s="1" t="str">
        <f>"art. 11 ust. 2 pkt 3, art. 22 "&amp;prawo!B3&amp;"  oraz art. 67 ust 1 pkt 1a "&amp;prawo!B14</f>
        <v>art. 11 ust. 2 pkt 3, art. 22 ustawy z dnia 5 grudnia 2008 r. o zapobieganiu oraz zwalczaniu zakażeń i chorób zakaźnych u ludzi (tekst jednolity Dz.U. z 2018 poz. 151);  oraz art. 67 ust 1 pkt 1a ustawy z dnia 14 grudnia 2012 r. o odpadach (tj. Dz. U. z 2018 r. poz. 992)</v>
      </c>
      <c r="G100" s="1" t="s">
        <v>15</v>
      </c>
      <c r="H100" s="1" t="s">
        <v>1</v>
      </c>
      <c r="I100" s="1" t="s">
        <v>98</v>
      </c>
      <c r="J100" s="1" t="s">
        <v>98</v>
      </c>
      <c r="K100" s="10" t="s">
        <v>98</v>
      </c>
    </row>
    <row r="101" spans="1:23" ht="105" customHeight="1">
      <c r="A101" s="6" t="s">
        <v>101</v>
      </c>
      <c r="B101" s="2" t="s">
        <v>102</v>
      </c>
      <c r="C101" s="4">
        <v>3</v>
      </c>
      <c r="D101" s="1"/>
      <c r="E101" s="1" t="s">
        <v>0</v>
      </c>
      <c r="F101" s="1" t="str">
        <f>"art. 30 "&amp;prawo!B1</f>
        <v>art. 30 ustawy z dnia 14 marca 1985 r. o Państwowej Inspekcji Sanitarnej (tekst jednolity Dz.U. z 2017 poz. 1261 z późn. zm.);</v>
      </c>
      <c r="G101" s="1" t="s">
        <v>15</v>
      </c>
      <c r="H101" s="1" t="s">
        <v>1</v>
      </c>
      <c r="I101" s="1" t="s">
        <v>98</v>
      </c>
      <c r="J101" s="1" t="s">
        <v>98</v>
      </c>
      <c r="K101" s="10" t="s">
        <v>98</v>
      </c>
    </row>
    <row r="102" spans="1:23" ht="384.95" customHeight="1">
      <c r="A102" s="6" t="s">
        <v>103</v>
      </c>
      <c r="B102" s="2" t="s">
        <v>104</v>
      </c>
      <c r="C102" s="4">
        <v>4</v>
      </c>
      <c r="D102" s="1"/>
      <c r="E102" s="1" t="s">
        <v>0</v>
      </c>
      <c r="F102" s="1" t="str">
        <f>"art. 27 ust. 1, art. 52, pkt 4 "&amp;prawo!B3&amp;"  oraz art. 24 "&amp;prawo!B8&amp;" oraz art. 96 §1 "&amp;prawo!B9</f>
        <v>art. 27 ust. 1, art. 52, pkt 4 ustawy z dnia 5 grudnia 2008 r. o zapobieganiu oraz zwalczaniu zakażeń i chorób zakaźnych u ludzi (tekst jednolity Dz.U. z 2018 poz. 151);  oraz art. 24 ustawy z dnia 20 maja 1971 r. Kodeks wykroczeń (t.j. Dz. U. z 2018 r. poz. 618, 911); oraz art. 96 §1 ustawy z dnia 24 sierpnia 2001 r. Kodeks postępowania w sprawach o wykroczenia (t.j. Dz. U. z 2018 r. poz. 475, 1039, 1467)</v>
      </c>
      <c r="G102" s="1" t="s">
        <v>105</v>
      </c>
      <c r="H102" s="1" t="s">
        <v>1</v>
      </c>
      <c r="I102" s="1" t="s">
        <v>98</v>
      </c>
      <c r="J102" s="1" t="s">
        <v>98</v>
      </c>
      <c r="K102" s="10" t="s">
        <v>98</v>
      </c>
    </row>
    <row r="103" spans="1:23" ht="245.1" customHeight="1" thickBot="1">
      <c r="A103" s="7" t="s">
        <v>106</v>
      </c>
      <c r="B103" s="15" t="s">
        <v>107</v>
      </c>
      <c r="C103" s="8">
        <v>5</v>
      </c>
      <c r="D103" s="9"/>
      <c r="E103" s="9" t="s">
        <v>0</v>
      </c>
      <c r="F103" s="9" t="str">
        <f>"§39 ust. 1, 2 "&amp;prawo!B5</f>
        <v>§39 ust. 1, 2 rozporządzenia Ministra Zdrowia z dnia 26 czerwca 2012 r. w sprawie szczegółowych wymagań, jakim powinny odpowiadać pomieszczenia i urządzenia podmiotu wykonującego działalność leczniczą (Dz.U. z 2012 r. poz. 739);</v>
      </c>
      <c r="G103" s="9" t="s">
        <v>15</v>
      </c>
      <c r="H103" s="9" t="s">
        <v>1</v>
      </c>
      <c r="I103" s="9" t="s">
        <v>98</v>
      </c>
      <c r="J103" s="9" t="s">
        <v>98</v>
      </c>
      <c r="K103" s="11" t="s">
        <v>98</v>
      </c>
    </row>
    <row r="104" spans="1:23" ht="105" customHeight="1" thickTop="1">
      <c r="A104" s="69" t="s">
        <v>108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23" ht="17.45" customHeight="1">
      <c r="A105" s="83" t="s">
        <v>109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23" ht="140.1" customHeight="1" thickBot="1">
      <c r="A106" s="57" t="s">
        <v>3</v>
      </c>
      <c r="B106" s="59" t="s">
        <v>4</v>
      </c>
      <c r="C106" s="60"/>
      <c r="D106" s="50" t="s">
        <v>5</v>
      </c>
      <c r="E106" s="50" t="s">
        <v>6</v>
      </c>
      <c r="F106" s="50" t="s">
        <v>7</v>
      </c>
      <c r="G106" s="50" t="s">
        <v>8</v>
      </c>
      <c r="H106" s="50" t="s">
        <v>32</v>
      </c>
      <c r="I106" s="50" t="s">
        <v>10</v>
      </c>
      <c r="J106" s="50" t="s">
        <v>11</v>
      </c>
      <c r="K106" s="51" t="s">
        <v>95</v>
      </c>
    </row>
    <row r="107" spans="1:23" ht="17.45" customHeight="1" thickTop="1" thickBot="1">
      <c r="A107" s="58"/>
      <c r="B107" s="61"/>
      <c r="C107" s="62"/>
      <c r="D107" s="48">
        <v>1</v>
      </c>
      <c r="E107" s="48">
        <v>2</v>
      </c>
      <c r="F107" s="48">
        <v>3</v>
      </c>
      <c r="G107" s="48">
        <v>4</v>
      </c>
      <c r="H107" s="48">
        <v>5</v>
      </c>
      <c r="I107" s="48">
        <v>6</v>
      </c>
      <c r="J107" s="48">
        <v>7</v>
      </c>
      <c r="K107" s="52">
        <v>8</v>
      </c>
    </row>
    <row r="108" spans="1:23" ht="157.5" customHeight="1" thickTop="1">
      <c r="A108" s="63" t="s">
        <v>110</v>
      </c>
      <c r="B108" s="16" t="s">
        <v>111</v>
      </c>
      <c r="C108" s="5">
        <v>1</v>
      </c>
      <c r="D108" s="14"/>
      <c r="E108" s="14" t="s">
        <v>0</v>
      </c>
      <c r="F108" s="14" t="str">
        <f>"art. 5 ust. 1 pkt 1, art. 13 ust. 2 "&amp;prawo!B4</f>
        <v>art. 5 ust. 1 pkt 1, art. 13 ust. 2 ustawy z dnia 9 listopada 1995 r. o ochronie zdrowia przed następstwami używania tytoniu i wyrobów tytoniowych (t.j. Dz.U. z 2018 r. poz. 1446);</v>
      </c>
      <c r="G108" s="14" t="s">
        <v>112</v>
      </c>
      <c r="H108" s="14" t="s">
        <v>1</v>
      </c>
      <c r="I108" s="14" t="s">
        <v>98</v>
      </c>
      <c r="J108" s="14" t="s">
        <v>98</v>
      </c>
      <c r="K108" s="13" t="s">
        <v>98</v>
      </c>
    </row>
    <row r="109" spans="1:23" ht="157.5" customHeight="1" thickBot="1">
      <c r="A109" s="65"/>
      <c r="B109" s="15" t="s">
        <v>113</v>
      </c>
      <c r="C109" s="8">
        <v>2</v>
      </c>
      <c r="D109" s="9"/>
      <c r="E109" s="9" t="s">
        <v>0</v>
      </c>
      <c r="F109" s="9" t="str">
        <f>"art. 5 ust. 1a, art. 13 ust. 1 pkt 2 "&amp;prawo!B4</f>
        <v>art. 5 ust. 1a, art. 13 ust. 1 pkt 2 ustawy z dnia 9 listopada 1995 r. o ochronie zdrowia przed następstwami używania tytoniu i wyrobów tytoniowych (t.j. Dz.U. z 2018 r. poz. 1446);</v>
      </c>
      <c r="G109" s="9" t="s">
        <v>114</v>
      </c>
      <c r="H109" s="9" t="s">
        <v>0</v>
      </c>
      <c r="I109" s="9"/>
      <c r="J109" s="9" t="s">
        <v>0</v>
      </c>
      <c r="K109" s="36">
        <f>IF(I109=P109,V109,IF(I109=Q109,W109,IF(I109=R109,X109,IF(I109=S109,Y109,IF(I109=" "," ",)))))</f>
        <v>0</v>
      </c>
      <c r="P109" s="44" t="s">
        <v>139</v>
      </c>
      <c r="Q109" s="44" t="s">
        <v>130</v>
      </c>
      <c r="V109" s="45" t="s">
        <v>140</v>
      </c>
      <c r="W109" s="45" t="s">
        <v>141</v>
      </c>
    </row>
    <row r="110" spans="1:23" ht="11.65" customHeight="1" thickTop="1">
      <c r="A110" s="69" t="s">
        <v>115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23" ht="18" customHeight="1">
      <c r="A111" s="3"/>
    </row>
    <row r="112" spans="1:23" ht="17.45" customHeight="1">
      <c r="A112" s="55" t="s">
        <v>116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57.5" customHeight="1" thickBot="1">
      <c r="A113" s="57" t="s">
        <v>3</v>
      </c>
      <c r="B113" s="59" t="s">
        <v>4</v>
      </c>
      <c r="C113" s="60"/>
      <c r="D113" s="50" t="s">
        <v>5</v>
      </c>
      <c r="E113" s="50" t="s">
        <v>6</v>
      </c>
      <c r="F113" s="50" t="s">
        <v>7</v>
      </c>
      <c r="G113" s="50" t="s">
        <v>8</v>
      </c>
      <c r="H113" s="50" t="s">
        <v>9</v>
      </c>
      <c r="I113" s="50" t="s">
        <v>10</v>
      </c>
      <c r="J113" s="50" t="s">
        <v>11</v>
      </c>
      <c r="K113" s="51" t="s">
        <v>12</v>
      </c>
    </row>
    <row r="114" spans="1:11" ht="17.45" customHeight="1" thickTop="1" thickBot="1">
      <c r="A114" s="58"/>
      <c r="B114" s="61"/>
      <c r="C114" s="62"/>
      <c r="D114" s="48">
        <v>1</v>
      </c>
      <c r="E114" s="48">
        <v>2</v>
      </c>
      <c r="F114" s="48">
        <v>3</v>
      </c>
      <c r="G114" s="48">
        <v>4</v>
      </c>
      <c r="H114" s="48">
        <v>5</v>
      </c>
      <c r="I114" s="48">
        <v>6</v>
      </c>
      <c r="J114" s="48">
        <v>7</v>
      </c>
      <c r="K114" s="52">
        <v>8</v>
      </c>
    </row>
    <row r="115" spans="1:11" ht="69.95" customHeight="1" thickTop="1">
      <c r="A115" s="63" t="s">
        <v>0</v>
      </c>
      <c r="B115" s="16" t="s">
        <v>117</v>
      </c>
      <c r="C115" s="5">
        <v>1</v>
      </c>
      <c r="D115" s="14"/>
      <c r="E115" s="14" t="s">
        <v>0</v>
      </c>
      <c r="F115" s="14" t="s">
        <v>118</v>
      </c>
      <c r="G115" s="14" t="s">
        <v>15</v>
      </c>
      <c r="H115" s="14" t="s">
        <v>1</v>
      </c>
      <c r="I115" s="14" t="s">
        <v>98</v>
      </c>
      <c r="J115" s="14" t="s">
        <v>98</v>
      </c>
      <c r="K115" s="13" t="s">
        <v>98</v>
      </c>
    </row>
    <row r="116" spans="1:11" ht="69.95" customHeight="1">
      <c r="A116" s="64"/>
      <c r="B116" s="2" t="s">
        <v>117</v>
      </c>
      <c r="C116" s="4">
        <v>2</v>
      </c>
      <c r="D116" s="1"/>
      <c r="E116" s="1" t="s">
        <v>0</v>
      </c>
      <c r="F116" s="1" t="s">
        <v>118</v>
      </c>
      <c r="G116" s="1" t="s">
        <v>27</v>
      </c>
      <c r="H116" s="1" t="s">
        <v>1</v>
      </c>
      <c r="I116" s="1" t="s">
        <v>98</v>
      </c>
      <c r="J116" s="1" t="s">
        <v>98</v>
      </c>
      <c r="K116" s="10" t="s">
        <v>98</v>
      </c>
    </row>
    <row r="117" spans="1:11" ht="52.5" customHeight="1" thickBot="1">
      <c r="A117" s="65"/>
      <c r="B117" s="15" t="s">
        <v>117</v>
      </c>
      <c r="C117" s="8">
        <v>3</v>
      </c>
      <c r="D117" s="9"/>
      <c r="E117" s="9" t="s">
        <v>0</v>
      </c>
      <c r="F117" s="9" t="s">
        <v>118</v>
      </c>
      <c r="G117" s="9" t="s">
        <v>105</v>
      </c>
      <c r="H117" s="9" t="s">
        <v>1</v>
      </c>
      <c r="I117" s="9" t="s">
        <v>98</v>
      </c>
      <c r="J117" s="9" t="s">
        <v>98</v>
      </c>
      <c r="K117" s="11" t="s">
        <v>98</v>
      </c>
    </row>
    <row r="118" spans="1:11" ht="13.5" thickTop="1"/>
  </sheetData>
  <mergeCells count="63">
    <mergeCell ref="A108:A109"/>
    <mergeCell ref="A110:K110"/>
    <mergeCell ref="A112:K112"/>
    <mergeCell ref="A113:A114"/>
    <mergeCell ref="B113:C114"/>
    <mergeCell ref="A115:A117"/>
    <mergeCell ref="A97:A98"/>
    <mergeCell ref="B97:C98"/>
    <mergeCell ref="A104:K104"/>
    <mergeCell ref="A105:K105"/>
    <mergeCell ref="A106:A107"/>
    <mergeCell ref="B106:C107"/>
    <mergeCell ref="A84:A87"/>
    <mergeCell ref="A88:A89"/>
    <mergeCell ref="A91:K91"/>
    <mergeCell ref="A92:A93"/>
    <mergeCell ref="B92:C93"/>
    <mergeCell ref="A96:K96"/>
    <mergeCell ref="A73:A75"/>
    <mergeCell ref="A76:A77"/>
    <mergeCell ref="A78:K78"/>
    <mergeCell ref="A80:K80"/>
    <mergeCell ref="A81:A82"/>
    <mergeCell ref="B81:C82"/>
    <mergeCell ref="A64:K64"/>
    <mergeCell ref="A65:A66"/>
    <mergeCell ref="B65:C66"/>
    <mergeCell ref="A67:A68"/>
    <mergeCell ref="A70:K70"/>
    <mergeCell ref="A71:A72"/>
    <mergeCell ref="B71:C72"/>
    <mergeCell ref="A41:A48"/>
    <mergeCell ref="A50:K50"/>
    <mergeCell ref="A51:A52"/>
    <mergeCell ref="B51:C52"/>
    <mergeCell ref="A53:A60"/>
    <mergeCell ref="A61:A62"/>
    <mergeCell ref="A32:A33"/>
    <mergeCell ref="B32:C33"/>
    <mergeCell ref="A36:K36"/>
    <mergeCell ref="A38:K38"/>
    <mergeCell ref="A39:A40"/>
    <mergeCell ref="B39:C40"/>
    <mergeCell ref="A21:K21"/>
    <mergeCell ref="A22:A23"/>
    <mergeCell ref="B22:C23"/>
    <mergeCell ref="A24:A28"/>
    <mergeCell ref="A29:K29"/>
    <mergeCell ref="A31:K31"/>
    <mergeCell ref="A11:K11"/>
    <mergeCell ref="A12:A13"/>
    <mergeCell ref="B12:C13"/>
    <mergeCell ref="A14:A19"/>
    <mergeCell ref="H8"/>
    <mergeCell ref="A9:K9"/>
    <mergeCell ref="A1:K2"/>
    <mergeCell ref="A3:K3"/>
    <mergeCell ref="A4:A5"/>
    <mergeCell ref="B4:C5"/>
    <mergeCell ref="A6:A8"/>
    <mergeCell ref="D6"/>
    <mergeCell ref="H6"/>
    <mergeCell ref="H7"/>
  </mergeCells>
  <dataValidations count="13">
    <dataValidation type="list" allowBlank="1" showInputMessage="1" showErrorMessage="1" sqref="H6:H8 H14:H19 H24:H28 H34:H35 H41:H48 H53:H62 H67:H68 H73:H77 H83:H89 H94 H109">
      <formula1>$P$1:$P$2</formula1>
    </dataValidation>
    <dataValidation type="list" allowBlank="1" showInputMessage="1" showErrorMessage="1" sqref="D6:D8 D14:D19 D67:D68 D83:D89 D73:D77 D94 D99:D103 D108:D109 D115:D117">
      <formula1>$P$1:$P$3</formula1>
    </dataValidation>
    <dataValidation type="list" allowBlank="1" showInputMessage="1" showErrorMessage="1" sqref="I6:I8 I14:I17 I19">
      <formula1>$P$6:$S$6</formula1>
    </dataValidation>
    <dataValidation type="list" allowBlank="1" showInputMessage="1" showErrorMessage="1" sqref="J6">
      <formula1>$V$6:$Y$6</formula1>
    </dataValidation>
    <dataValidation type="list" allowBlank="1" showInputMessage="1" showErrorMessage="1" sqref="I18">
      <formula1>$P$18:$Q$18</formula1>
    </dataValidation>
    <dataValidation type="list" allowBlank="1" showInputMessage="1" showErrorMessage="1" sqref="I24:I28 I34:I35 I41:I48 I53:I62">
      <formula1>$P$24:$R$24</formula1>
    </dataValidation>
    <dataValidation type="list" allowBlank="1" showInputMessage="1" showErrorMessage="1" sqref="I67:I68 I73:I75">
      <formula1>$P$67:$S$67</formula1>
    </dataValidation>
    <dataValidation type="list" allowBlank="1" showInputMessage="1" showErrorMessage="1" sqref="I76:I77">
      <formula1>$P$76:$Q$76</formula1>
    </dataValidation>
    <dataValidation type="list" allowBlank="1" showInputMessage="1" showErrorMessage="1" sqref="I83:I86">
      <formula1>$P$83:$S$83</formula1>
    </dataValidation>
    <dataValidation type="list" allowBlank="1" showInputMessage="1" showErrorMessage="1" sqref="I87">
      <formula1>$P$87:$Q$87</formula1>
    </dataValidation>
    <dataValidation type="list" allowBlank="1" showInputMessage="1" showErrorMessage="1" sqref="I88:I89">
      <formula1>$P$88:$R$88</formula1>
    </dataValidation>
    <dataValidation type="list" allowBlank="1" showInputMessage="1" showErrorMessage="1" sqref="I94">
      <formula1>$P$94:$Q$94</formula1>
    </dataValidation>
    <dataValidation type="list" allowBlank="1" showInputMessage="1" showErrorMessage="1" sqref="I109">
      <formula1>$P$109:$Q$109</formula1>
    </dataValidation>
  </dataValidations>
  <pageMargins left="0.7" right="0.2" top="0.2" bottom="0.2" header="0.5" footer="0.5"/>
  <pageSetup scale="30" orientation="portrait" horizontalDpi="300" verticalDpi="300" r:id="rId1"/>
  <headerFooter alignWithMargins="0"/>
  <rowBreaks count="2" manualBreakCount="2">
    <brk id="19" max="10" man="1"/>
    <brk id="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B14"/>
  <sheetViews>
    <sheetView workbookViewId="0">
      <selection activeCell="B14" sqref="B14"/>
    </sheetView>
  </sheetViews>
  <sheetFormatPr defaultRowHeight="12.75"/>
  <cols>
    <col min="2" max="2" width="226.5703125" bestFit="1" customWidth="1"/>
  </cols>
  <sheetData>
    <row r="1" spans="1:2">
      <c r="A1">
        <v>1</v>
      </c>
      <c r="B1" t="s">
        <v>143</v>
      </c>
    </row>
    <row r="2" spans="1:2">
      <c r="A2">
        <v>2</v>
      </c>
      <c r="B2" t="s">
        <v>144</v>
      </c>
    </row>
    <row r="3" spans="1:2">
      <c r="A3">
        <v>3</v>
      </c>
      <c r="B3" t="s">
        <v>145</v>
      </c>
    </row>
    <row r="4" spans="1:2">
      <c r="A4">
        <v>4</v>
      </c>
      <c r="B4" t="s">
        <v>146</v>
      </c>
    </row>
    <row r="5" spans="1:2">
      <c r="A5">
        <v>5</v>
      </c>
      <c r="B5" t="s">
        <v>147</v>
      </c>
    </row>
    <row r="6" spans="1:2">
      <c r="A6">
        <v>6</v>
      </c>
      <c r="B6" t="s">
        <v>148</v>
      </c>
    </row>
    <row r="7" spans="1:2">
      <c r="A7">
        <v>7</v>
      </c>
      <c r="B7" t="s">
        <v>149</v>
      </c>
    </row>
    <row r="8" spans="1:2">
      <c r="A8">
        <v>8</v>
      </c>
      <c r="B8" t="s">
        <v>150</v>
      </c>
    </row>
    <row r="9" spans="1:2">
      <c r="A9">
        <v>9</v>
      </c>
      <c r="B9" t="s">
        <v>151</v>
      </c>
    </row>
    <row r="10" spans="1:2">
      <c r="A10">
        <v>10</v>
      </c>
      <c r="B10" t="s">
        <v>152</v>
      </c>
    </row>
    <row r="11" spans="1:2">
      <c r="A11">
        <v>11</v>
      </c>
      <c r="B11" t="s">
        <v>153</v>
      </c>
    </row>
    <row r="12" spans="1:2">
      <c r="A12">
        <v>12</v>
      </c>
      <c r="B12" t="s">
        <v>154</v>
      </c>
    </row>
    <row r="13" spans="1:2">
      <c r="A13">
        <v>13</v>
      </c>
      <c r="B13" t="s">
        <v>155</v>
      </c>
    </row>
    <row r="14" spans="1:2">
      <c r="A14">
        <v>14</v>
      </c>
      <c r="B1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Gabinet niezabiegowy</vt:lpstr>
      <vt:lpstr>prawo</vt:lpstr>
      <vt:lpstr>'Gabinet niezabiegowy'!Obszar_wydruku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Tenderowicz</dc:creator>
  <cp:lastModifiedBy>Jacek Żak</cp:lastModifiedBy>
  <dcterms:created xsi:type="dcterms:W3CDTF">2017-07-19T10:59:33Z</dcterms:created>
  <dcterms:modified xsi:type="dcterms:W3CDTF">2018-10-02T12:06:33Z</dcterms:modified>
</cp:coreProperties>
</file>