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novo2\uzytkownicy$\j.zak\Pulpit\Pulpit 2018\standaryzacja na www Arkusze ryzyka\EP\"/>
    </mc:Choice>
  </mc:AlternateContent>
  <bookViews>
    <workbookView xWindow="5535" yWindow="420" windowWidth="14925" windowHeight="9150"/>
  </bookViews>
  <sheets>
    <sheet name="Gabinet zabiegowy" sheetId="22" r:id="rId1"/>
    <sheet name="prawo" sheetId="23" r:id="rId2"/>
  </sheets>
  <calcPr calcId="152511"/>
</workbook>
</file>

<file path=xl/calcChain.xml><?xml version="1.0" encoding="utf-8"?>
<calcChain xmlns="http://schemas.openxmlformats.org/spreadsheetml/2006/main">
  <c r="F75" i="22" l="1"/>
  <c r="F74" i="22"/>
  <c r="F73" i="22"/>
  <c r="F72" i="22"/>
  <c r="F71" i="22"/>
  <c r="F70" i="22"/>
  <c r="F68" i="22"/>
  <c r="F67" i="22"/>
  <c r="F66" i="22"/>
  <c r="F69" i="22"/>
  <c r="F60" i="22"/>
  <c r="F59" i="22"/>
  <c r="F58" i="22"/>
  <c r="F57" i="22"/>
  <c r="F56" i="22"/>
  <c r="F55" i="22"/>
  <c r="F54" i="22"/>
  <c r="F53" i="22"/>
  <c r="F47" i="22"/>
  <c r="F46" i="22"/>
  <c r="F40" i="22"/>
  <c r="F39" i="22"/>
  <c r="F38" i="22"/>
  <c r="F150" i="22"/>
  <c r="F149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4" i="22"/>
  <c r="F119" i="22"/>
  <c r="F118" i="22"/>
  <c r="F117" i="22"/>
  <c r="F116" i="22"/>
  <c r="F115" i="22"/>
  <c r="F114" i="22"/>
  <c r="F113" i="22"/>
  <c r="F107" i="22"/>
  <c r="F106" i="22"/>
  <c r="F105" i="22"/>
  <c r="F104" i="22"/>
  <c r="F103" i="22"/>
  <c r="F98" i="22"/>
  <c r="F97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37" i="22"/>
  <c r="F36" i="22"/>
  <c r="F35" i="22"/>
  <c r="F34" i="22"/>
  <c r="F33" i="22"/>
  <c r="F28" i="22"/>
  <c r="F27" i="22"/>
  <c r="F26" i="22"/>
  <c r="F25" i="22"/>
  <c r="F24" i="22"/>
  <c r="F23" i="22"/>
  <c r="F22" i="22"/>
  <c r="F21" i="22"/>
  <c r="F20" i="22"/>
  <c r="F14" i="22"/>
  <c r="F13" i="22"/>
  <c r="F12" i="22"/>
  <c r="F11" i="22"/>
  <c r="F10" i="22"/>
  <c r="F9" i="22"/>
  <c r="F8" i="22"/>
  <c r="F7" i="22"/>
  <c r="F6" i="22"/>
  <c r="K150" i="22"/>
  <c r="K124" i="22"/>
  <c r="K114" i="22"/>
  <c r="K115" i="22"/>
  <c r="K116" i="22"/>
  <c r="K117" i="22"/>
  <c r="K118" i="22"/>
  <c r="K119" i="22"/>
  <c r="K113" i="22"/>
  <c r="K104" i="22"/>
  <c r="K105" i="22"/>
  <c r="K106" i="22"/>
  <c r="K107" i="22"/>
  <c r="K103" i="22"/>
  <c r="K98" i="22"/>
  <c r="K97" i="22"/>
  <c r="K81" i="22"/>
  <c r="K82" i="22"/>
  <c r="K83" i="22"/>
  <c r="K84" i="22"/>
  <c r="K85" i="22"/>
  <c r="K86" i="22"/>
  <c r="K87" i="22"/>
  <c r="K88" i="22"/>
  <c r="K89" i="22"/>
  <c r="K90" i="22"/>
  <c r="K91" i="22"/>
  <c r="K80" i="22"/>
  <c r="K67" i="22"/>
  <c r="K68" i="22"/>
  <c r="K69" i="22"/>
  <c r="K70" i="22"/>
  <c r="K71" i="22"/>
  <c r="K72" i="22"/>
  <c r="K73" i="22"/>
  <c r="K74" i="22"/>
  <c r="K75" i="22"/>
  <c r="K66" i="22"/>
  <c r="K54" i="22"/>
  <c r="K55" i="22"/>
  <c r="K56" i="22"/>
  <c r="K57" i="22"/>
  <c r="K58" i="22"/>
  <c r="K59" i="22"/>
  <c r="K60" i="22"/>
  <c r="K53" i="22"/>
  <c r="K47" i="22"/>
  <c r="K46" i="22"/>
  <c r="K40" i="22"/>
  <c r="K34" i="22"/>
  <c r="K35" i="22"/>
  <c r="K36" i="22"/>
  <c r="K37" i="22"/>
  <c r="K38" i="22"/>
  <c r="K39" i="22"/>
  <c r="K33" i="22"/>
  <c r="K21" i="22"/>
  <c r="K22" i="22"/>
  <c r="K23" i="22"/>
  <c r="K24" i="22"/>
  <c r="K25" i="22"/>
  <c r="K26" i="22"/>
  <c r="K27" i="22"/>
  <c r="K28" i="22"/>
  <c r="K20" i="22"/>
  <c r="K7" i="22"/>
  <c r="K8" i="22"/>
  <c r="K9" i="22"/>
  <c r="K10" i="22"/>
  <c r="K11" i="22"/>
  <c r="K12" i="22"/>
  <c r="K13" i="22"/>
  <c r="K14" i="22"/>
  <c r="K6" i="22"/>
</calcChain>
</file>

<file path=xl/sharedStrings.xml><?xml version="1.0" encoding="utf-8"?>
<sst xmlns="http://schemas.openxmlformats.org/spreadsheetml/2006/main" count="1306" uniqueCount="206">
  <si>
    <t/>
  </si>
  <si>
    <t>NIE</t>
  </si>
  <si>
    <t>Tabela 1. Stan sanitarno-techniczny pomieszczeń, mebli i wyposażenia* 
(Pomieszczenia wymagające i niewymagające asepktyki)</t>
  </si>
  <si>
    <t>Obszar podlegający kontroli</t>
  </si>
  <si>
    <t>Katalog nieprawidłowości</t>
  </si>
  <si>
    <t>Czy stwierdzono nieprawidłowość (Tak/Nie/Nie dotyczy)</t>
  </si>
  <si>
    <t>Szczegółowy opis nieprawidłowości</t>
  </si>
  <si>
    <t>Podstawa prawna</t>
  </si>
  <si>
    <t>Sankcje wynikające z przepisów prawnych</t>
  </si>
  <si>
    <t>Czy sytuacja w podmiocie może wpłynąć na zmianę sankcji (Tak/Nie)</t>
  </si>
  <si>
    <t>Sytuacja w podmiocie (wybór)</t>
  </si>
  <si>
    <t>Szczegółowy opis sytuacji w podmiocie</t>
  </si>
  <si>
    <t>Sankcje z uwzględnieniem sytuacji w podmiocie</t>
  </si>
  <si>
    <t>Pomieszczenia nie wymagające aseptyki</t>
  </si>
  <si>
    <t>Powierzchnia podłogi zniszczona, z ubytkami, uniemożliwiająca mycie i dezynfekcję*</t>
  </si>
  <si>
    <t>Decyzja merytoryczna + decyzja płatnicza</t>
  </si>
  <si>
    <t>Zniszczone, nieszczelne połączenia ścian z podłogami uniemożliwiające mycie i dezynfekcję*</t>
  </si>
  <si>
    <t>Czy sytuacja w podmioce może wpłynąć na zmianę sankcji</t>
  </si>
  <si>
    <t>Brak dozownika z mydłem i/lub brak mydła</t>
  </si>
  <si>
    <t>Brak dozownika ze środkiem dezynfekcyjnym i/lub brak środka dezynfekcyjnego</t>
  </si>
  <si>
    <t>Brak pojemnika z ręcznikami jednorazowego użycia i/lub ręczników jednorazowego użycia</t>
  </si>
  <si>
    <t>Nieprawidłowy stan sanitarno-higieniczny wyposażenia umywalki (brudne wyposażenie)</t>
  </si>
  <si>
    <t>Zalecenia pokontrolne + decyzja płatnicza</t>
  </si>
  <si>
    <t>Brak zmywalności wyposażenia (pęknięta, zniszczona powierzchnia)</t>
  </si>
  <si>
    <t>Tabela 3. Gospodarka odpadami medycznymi w miejscu wytwarzania</t>
  </si>
  <si>
    <t>Czy stiwerdzono nieprawidłowość (Tak/Nie/Nie dotyczy)</t>
  </si>
  <si>
    <t>Szczegółowy opis nierpawidłowości</t>
  </si>
  <si>
    <t>Czy sytuacja w podmiocie może wpłynąć na zmianę sankcji</t>
  </si>
  <si>
    <t>Postępowanie z odpadami medycznymi w miejscu wytwarzania</t>
  </si>
  <si>
    <t>NIE DOTYCZY</t>
  </si>
  <si>
    <t>decyzja merytoryczna + decyzja płatnicza</t>
  </si>
  <si>
    <t>Wypełnienie worków lub pojemników odpadami powyżej 2/3 objętości</t>
  </si>
  <si>
    <t>Przetrzymywanie worków lub pojemników z odpadami powyżej 72h</t>
  </si>
  <si>
    <t>* dotyczy odpadów medycznych o kodach 18 01 02*, 18 01 03*, 18 01 82*
** dotyczy odpadów medycznych o kodach 18 01 01, 18 01 04, 18 01 07, 18 01 09</t>
  </si>
  <si>
    <t>Tabela 4. Gospodarka odpadami medycznymi (zapewnienie pomieszczenia lub stacjonarnego/przenośnego urządzenia chłodniczego)</t>
  </si>
  <si>
    <t>Zapewnienie pomieszczenia lub stacjonarnego urządzenia chłodniczego do przechowywania odpadów medycznych</t>
  </si>
  <si>
    <t>Brak wydzielonego pomieszczenia albo stacjonarnego lub przenośnego urządzenia chłodniczego przeznaczonego wyłącznie do magazynowania odpadów medycznych</t>
  </si>
  <si>
    <t>Dezynfekcja po usunięciu odpadów</t>
  </si>
  <si>
    <t>Pomieszczenie lub urządzenie - brak wykonywania dezynfekcji oraz mycia po usunięciu odpadów medycznych</t>
  </si>
  <si>
    <t>Tabela 5. Gospodarka odpadami medycznymi - wymogi dotyczące pomieszczenia do przechowywania odpadów medycznych</t>
  </si>
  <si>
    <t>Spełnienie wymogów dla pomieszczenia do przechowywania odpadów medycznych (jeśli dotyczy)</t>
  </si>
  <si>
    <t>Brak niezależnego wejścia do pomieszczenia do magazynowania odpadów medycznych</t>
  </si>
  <si>
    <t>Brak zabezpieczenia przed dostępem osób nieupoważnionych do pomieszczenia na magazynowanie odpadów medycznych</t>
  </si>
  <si>
    <t>Brak łatwozmywalnych i umożliwiających dezynfekcję ścian i podłóg w pomieszczeniu  do magazynowania odpadów medycznych</t>
  </si>
  <si>
    <t>Brak zabezpieczenia przed dostępem owadów, gryzoni oraz innych zwierząt do pomieszczenia  do magazynowania odpadów medycznych</t>
  </si>
  <si>
    <t>Brak drzwi wejściowych bez progu, o odpowiedniej szerokości i wysokości</t>
  </si>
  <si>
    <t>Brak wydzielonych boksów i miejsc w zależności od rodzaju magazynowanych odpadów medycznych, zgodnie z zasadami miejsca sortowania</t>
  </si>
  <si>
    <t>Brak dostępu do umywalki z ciepłą/zimną wodą wyposażoną w dozownik z mydłem i środkiem dezynfekcyjnym oraz ręcznikami (w sąsiedztwie stacjonarnego urządzenia chłodniczego)</t>
  </si>
  <si>
    <t>Tabela 6. Gospodarka odpadami medycznymi - wymogi dotyczące stacjonarnego/ przenośnego urządzenia chłodniczego do przechowywania odpadów</t>
  </si>
  <si>
    <t>Spełnienie wymogów dla stacjonarnego urządzenia chłodniczego do przechowywania odpadów
(jeśli dotyczy)</t>
  </si>
  <si>
    <t>Brak zabezpieczenia przed dostępem osób nieupoważnionych</t>
  </si>
  <si>
    <t>Brak łatwozmywalnych i umożliwiających dezynfekcje ścian i podłóg</t>
  </si>
  <si>
    <t>Brak zabezpieczenia przed dostępem owadów, gryzoni oraz innych zwierząt</t>
  </si>
  <si>
    <t>Brak drzwi wejściowych bez progu o odpowiedniej o odpowiedniej szerokości i wysokości</t>
  </si>
  <si>
    <t>Brak termometru wewnętrznego</t>
  </si>
  <si>
    <t>Brak możliwości zamknięcia drzwi wejściowych umożliwiających ich otwarcie od wewnątrz</t>
  </si>
  <si>
    <t>Brak pomieszczenia izolującego przed wejściem do urządzenia</t>
  </si>
  <si>
    <t>Spełnienie wymagań dla przenośnego urządzenia chłodniczego</t>
  </si>
  <si>
    <t>Brak wewnętrznej powiechrzni umożliwiającej mycie i dezynfekcję</t>
  </si>
  <si>
    <t>Postępowanie z bielizną czystą i brudną (fartuchy personelu)</t>
  </si>
  <si>
    <t>Wyposażenie, przechowywanie, postępowanie ze środkami i sprzętem do sprzątania</t>
  </si>
  <si>
    <t>Brak wyposażenia w zlew z baterią</t>
  </si>
  <si>
    <t>Brak dozownika ze środkiem dezynfekcyjnym</t>
  </si>
  <si>
    <t>Stan sanitarnotechniczny narzędzie do sprzątania</t>
  </si>
  <si>
    <t>Nieodpowiednia liczba nakładek na mopy - niezgodne z podziałem na strefy: gabinet, poczekalnia, pomieszczenie higieniczno-sanitarne</t>
  </si>
  <si>
    <t>*Miejsce do przechowywania środków czystości i preparatów myjąco-dezynfekcyjnych</t>
  </si>
  <si>
    <t>Sanckje z uwzględnieniem sytuacji w podmiocie</t>
  </si>
  <si>
    <t>Zapewnienie pomieszczenia higienieczno-sanitarnego</t>
  </si>
  <si>
    <t>Brak co najmniej jednego pomieszczenia higieniczno-sanitarnego</t>
  </si>
  <si>
    <t>Wyposażenie umywalki do mycia rąk</t>
  </si>
  <si>
    <t>Brak umywalki w pomieszczeniu higieniczno-sanitarnym</t>
  </si>
  <si>
    <t>Dodatkowe wymgania wynikiające z przepisów BHP w zakresie pomieszczeń dla personelu</t>
  </si>
  <si>
    <t>Bezpieczne udzielanie świadczeń</t>
  </si>
  <si>
    <t>Sankcje z uwzględniniem sytuacji w podmiocie</t>
  </si>
  <si>
    <t>Procedury sanitarno-epidemiologiczne w kontrolowanym podmiocie</t>
  </si>
  <si>
    <t>Nie dotyczy</t>
  </si>
  <si>
    <t>Zapewnienie odbioru odpadów medycznych - karty przekazania odpadów medycznych</t>
  </si>
  <si>
    <t>Brak karty przekazania odpadów / nieprawidłowa częstotliwość odbioru odpadów medycznych - magazynowanie powyżej 30 dni</t>
  </si>
  <si>
    <t>Zgdoność oferowanych świadczeń zdrowotnych z wydaną decyzją sanitarną</t>
  </si>
  <si>
    <t>Oferowane świadczenia zdrowotne niezgodne z wydaną decyzją PPIS (dot. zakresu lub lokalizacji)</t>
  </si>
  <si>
    <t>Restr zgłoszeń podejrzenia lub rozpoznania zakażenia lub choroby zakaźnej oraz zgonu z powodu choroby zakaźnej - Nadzór w kompetencja PPIS</t>
  </si>
  <si>
    <t>Brak dokumentacji potwierdzającej zgłszanie przypadków podejrzenia lub rozpoznania zakażenia lub choroby zakaźnej</t>
  </si>
  <si>
    <t>Mandat karny + decyzja płatnicza</t>
  </si>
  <si>
    <t>Dokumenty dot. okresowego przeglądu, czyszczenia i dezynfekcji instalacji i urządzeń wentylacji mechanicznej / klimatyzacji</t>
  </si>
  <si>
    <t>Nie przeprowadzonie w ciągu ostatnich 12 miesięcy okresowego przeglądu, czyszczenia i dezynfecji instalacji i urządzeń wentylacji mechanicznej / klimatyzacji</t>
  </si>
  <si>
    <t>Pomieszczenia podmiotu leczniczego</t>
  </si>
  <si>
    <t>Palenie tytoniu na terenie podmiotu*</t>
  </si>
  <si>
    <t>Mandat karny wystawiony na osobę palącą</t>
  </si>
  <si>
    <t>Brak oznakowania informacyjnego o zakazie palenia</t>
  </si>
  <si>
    <t>Kara grzywny, decyzja merytoryczna + decyzja płatnicza</t>
  </si>
  <si>
    <t>* pozycja nie wliczana do sumy nieprawidłowości</t>
  </si>
  <si>
    <t>inne</t>
  </si>
  <si>
    <t>Proszę uzupełnić podstawę prawną</t>
  </si>
  <si>
    <t>Pomieszczenia wymagające aseptyki</t>
  </si>
  <si>
    <t>Powierzchnia podłogi zniszczona, z ubytkami, uniemożliwiająca mycie i dezynfekcję</t>
  </si>
  <si>
    <t>Zniszczone, nieszczelne połączenia ścian z podłogami uniemożliwiające mycie i dezynfekcję</t>
  </si>
  <si>
    <t>Powierzchnie ścian zniszczone, ubytki, pęknięcia, ubytki w płytkach ściennych</t>
  </si>
  <si>
    <t>Nieprawidłowy stan sanitarno-techniczny wyposażenia gabinetu - ubytki powierzchni</t>
  </si>
  <si>
    <t>Brak zmywalności, zniszczenia powierzchni mebli</t>
  </si>
  <si>
    <t>Stan sanitarno-techniczny powierzchni sufitów podwieszanych (jeśli dotyczy) - powierzchnie zniszczone, uniemożliwiające mycie i dezynfekcję</t>
  </si>
  <si>
    <t>Nieprawidłowy stan sanitarno techniczny mebli - brak zmywalności, ubytki powierzchni **</t>
  </si>
  <si>
    <t>* nie dotyczy pomieszczeń administracyjnych i socjalnych, poradni i gabinetów podmiotów wykonujących świadczenia z zakresu opieki psychiatrycznej i leczenia uzależnień oraz sal kinezyterapii
** nie dotyczy pomieszczeń administracyjnych i socjalnych, pomieszczeń w poradniach i gabinetach podmiotów wykonujących świadczenia z zakresu opieki psychiatrycznej i leczenia uzależnień</t>
  </si>
  <si>
    <t>Tabela 2. Gabinet lekarski zabiegowy - pomieszczenie wymagające aseptyki</t>
  </si>
  <si>
    <t>Brak co najmniej jednej umywalki z baterią z ciepłą i zimną wodą</t>
  </si>
  <si>
    <t>zalecenie pokontrolne + decyzja płatnicza</t>
  </si>
  <si>
    <t>Gabinet badań ginekologicznych/urologia/inwazyjny w zakresie dolnego odcinka przewodu pokarmowego (JEŚLI DOTYCZY)</t>
  </si>
  <si>
    <t>Brak bezpośredniego połączenia z pomieszczeniem higieniczno-sanitarnym wyposażonym w bidet</t>
  </si>
  <si>
    <t>Wyposażenie w zlew z baterią (nie dotyczy gdy stanowisko mycia rąk personelu oraz narzędzi i sprzętu wielokrotnego użycia są zorganiozowane w oddzielnych pomieszczeniach)</t>
  </si>
  <si>
    <t>Brak zlewu z baterią (niezależnie od umywalek)</t>
  </si>
  <si>
    <t>Nieprawidłowy stan sanitarno-higieniczny zlewu z baterią</t>
  </si>
  <si>
    <t>Nieprawidłowy sposób gromadzenia w miejscu wytwarzania odpadów medycznych tzw. odpadów medycznych nieostrych* - zbierane w worku koloru innegi niż czerwony/ w worku przezroczystym</t>
  </si>
  <si>
    <t>Nierpawidłowy sposób gromadzenia w miejscu wytwarzania odpadów medycznych, odpadó chemicznych (specjalnych)** - zmieranie w worku innego korolu niż żółty/ w worku przezroczystym)</t>
  </si>
  <si>
    <t>Nieprawidłowy sposób gromadzenia w miejscu wytwarzania odpadów medycznych,  tzw. odpadów pozostałych*** - zmieranie w worku koloru czerwonego lub żółtego/ w worku przezroczystym</t>
  </si>
  <si>
    <t>Nieprawidłowy sposób gromadzenia w miejscu wytwarzania odpadów o ostrych końcach i krawędziach (dot. odpadów o kodach 18 01 06*, 18 01 08*, 18 01 10*) 0 zbieranie w pojemniku wielorazowego użytku, nie sztywnych, nie odpornych na wilgoć, na przekłucie, koloru innego niż żółte.</t>
  </si>
  <si>
    <t>Brak opisu pojemnika lub worka z odpadami medycznymi (kod odpadów, adres zamieszkania lub siedziba wytwórcy odpadów, data zamknięcia</t>
  </si>
  <si>
    <t>*  dot. odpadów o kodach 18 01 02*, 18 01 03*, 18 01 82* 
** dot. odpadów o kodach 18 01 06*, 18 01 08*, 18 01 10*
*** dot. odpadów o kodach 18 01 01, 18 01 04, 18 01 07, 18 01 09</t>
  </si>
  <si>
    <t>Brak wentylacji zapewniającej podciśnienie z zapewnieniem filtracji odprowadzanego powietrza*</t>
  </si>
  <si>
    <t>*  nie dotyczy w  przypadku zapewnienia wentylacji grawitacyjnej pod warunkiem magazynowania odpadów w szczelnie zamkniętych pojemnikach lub kontenerach  i oznakowanych w zależności od rodzaju magazynowanych odpadów medycznych</t>
  </si>
  <si>
    <t>Tabela 7. Proces sterylizacji*</t>
  </si>
  <si>
    <t>Sankcje z uwzględnieniem sytuacja w podmiocie</t>
  </si>
  <si>
    <t>Strefa ciągu techonologicznego - proces dekontaminacji - zgodność przebiegu procesu z procedurami</t>
  </si>
  <si>
    <t>Nieprzestrzeganie procedur obowiązujących w podmiocie leczniczym **</t>
  </si>
  <si>
    <t>Postępowanie z sprzętem sterylnym - kontrola, znakowanie, przechowywanie - procedury</t>
  </si>
  <si>
    <t>Nieprzestrzeganie procedur obowiązujących w podmiocie leczniczym***</t>
  </si>
  <si>
    <t>Zapewnienie pojemników transportowych na narzędzia czyste i brudne ****</t>
  </si>
  <si>
    <t>Brak wydzielonych pojemników na brudne i czyste narzędzia/ nieprzestrzeganie wymagań dot. pojemników transportowych na narzędzia: brak zmywalności powierzchni, nieszczelne zamknięcie pojemników, brak wydzielonych pojemników na brudne i czyste narzędzia, używanie wymienionych pojemników do innych celów</t>
  </si>
  <si>
    <t>Strefa ciągu technologicznego sterylizacji w gabinecie zabiegowym lub w wydzielonym pomieszczeniu (sterylizacja)</t>
  </si>
  <si>
    <t>Brak wydzielonego odcinka materiałów skażonych (blat służący do wyładunku i przygotowania do mycia i dezynfekcji wstępnej lub zasadniczej.</t>
  </si>
  <si>
    <t>Nie wydzielono odcinka mycia i dezynfekcji nieprawidłowo wyposażony- brak urządzenia myjąco-dezynfekującego lub zlewu 2-komorowego</t>
  </si>
  <si>
    <t>Nie wydzielono odcinka  materiałów czystych (blat do pakowanie materiałów czystych przed sterylizacją)</t>
  </si>
  <si>
    <t>Brak sterylizatora parowego lub niskotemperaturowego (w gabinecie zabiegowym nie może znajdować się sterylizator na tlenek etylenu)</t>
  </si>
  <si>
    <t>Brak odcinka (blatu) materiałów sterylnych</t>
  </si>
  <si>
    <t>Nieprawidłowy stan sanitarnotechniczny któregokolwiek z odcinków blatu - brak zmywalności powierzchni</t>
  </si>
  <si>
    <t>Umywalka do mycia rąk usytuowana w blacie roboczym</t>
  </si>
  <si>
    <t>Brak zapewnienia na każdym etapie technologicznym jednokierunkowego ruchu materiału od punktu przyjęcia materiału skażonego do punktu wydania materiału sterylnego</t>
  </si>
  <si>
    <t>Ciąg technologiczny usytuowany w odległości, która nie zapewnia swobodnego dostępu do miejsca udzielania świadczeń zdrowotnych lub w drogach komunikacji</t>
  </si>
  <si>
    <t>* Wymagania dla pomieszczeń podmiotu leczniczego w przypadku prowadzenia sterylizacji
** dotyczy: 
- przygotowanie rąk do pracy (paznokcie, biżuteria),
- pojemnik na roztwory użytkowe preparatów dezynfekcyjnych na narzędzia uszkodzony, zniszczony/bez pokrywy/ bez ociekacza/ nieodpowiednia pojemność pojemnika do ilości wsadu/ brak opisu pojemnika datą sporządzenia roztworu roboczego z podpisem osoby przygotowującej/ dolewanie lub wielokrotne używanie preaparatu przeznaczonego do jednorazowego użycia/ dokładanie narzędzi do roztworu dezynfekcyjnego w trakcie prowadzenia dezynfekcji końcowej/ przepełniony pojemnik z narzędziami - narzędzia nie w pełni zanurzone w preparacie dezynfekcyjnym/ nieprawidłowy dobór preparatu dezynfekcyjnego.
*** dotyczy:
- brak oznakowania datą sterylizacji i/lub datą ważności sprzętu sterylnego,
- nieprawidłowo przyogotowane pakiery z narzędziami,
- brak wskaźnika chemicznego w pakiecie do zabiegów,
- nieprzestrzeganie procedury przechowywa sprzętu sterylnego,
- przetrzymywanie przeterminowanych pakietów ze sprzętem, narzędziami, sterylizowanymi oraz sprzętem jednorazowego użycia,
- przechowywanie pakietów ułożonych zbyt ciasno, w sposób umożliwiający uszkodzenie w szufladach, szafach,
- użycie przeterminowanych wyrobów jednorazowego użycia.
**** dotyczy sterylizacji poza gabinetem - w wydzielonym pomieszczeniu, do którego narzędzia są transportowane</t>
  </si>
  <si>
    <t xml:space="preserve">Tabela 8. Pomieszczenie / miejsce do składowania bielizny czystej / brudnej </t>
  </si>
  <si>
    <t>Brak wydzielenia pomieszczenia lub miejsca na przechowywanie odzieży czystej</t>
  </si>
  <si>
    <t>Brak wydzielenia pomieszczenia lub miejsca na przechowywanie odzieży brudnej</t>
  </si>
  <si>
    <t>Tabela 9. Miejsce / pomieszczenie porządkowe*</t>
  </si>
  <si>
    <t>Brak wydzielone miejsca lub pomieszczenia do przechowywania środków czystości i preparatów myjąco-dezynfekcyjnych</t>
  </si>
  <si>
    <t>Zniszczony sprzęt do sprzątania, mokry, brudny</t>
  </si>
  <si>
    <t>Tabela 10. Pomieszczenie higieniczno-sanitarne - dla pacjentów i personelu</t>
  </si>
  <si>
    <t>Nieprawidłowy stan saniternohigieniczny wyposażenia umywalki (brudne wyposażenie)</t>
  </si>
  <si>
    <t>Brak powierzchni zmywalnej i odpowrnej na działanie wilgoci do wysokości co najmniej 2 metrów</t>
  </si>
  <si>
    <t>Nieodpowiedni stan pomieszczenia wraz z wyposażeniem. Brak zapewnienie przez pracodawdę stanu pomieszczenie oraz wyposażenia zapewniającego bezpieczne i higieniczne korzystanie z nich przez pracowników</t>
  </si>
  <si>
    <t>Tabela 11. Udzielanie swiadczeń zdrowotnych - zgodność z procedurami</t>
  </si>
  <si>
    <t>Nieprzestrzeganie procedur obowiązujących w podmiocie leczniczym*</t>
  </si>
  <si>
    <t>* dotyczy procedur w zakresie:
- przygotowania personelu (higiena rąk, środki ochrony indywidualnej),
- sprzątania i dezynfekcji pomieszczeń,
- dezynfekcji powierzchni,
- postępowania po skażenia materiałem biologicznym,
- postępowania z brudną bielizną,
- inne</t>
  </si>
  <si>
    <t>Tabela 12. Kontrola dokumentacji</t>
  </si>
  <si>
    <t>Brak opracowanych/wdrożonych procedur zapobiegających zakażeniom i chorobom zakaźnym*</t>
  </si>
  <si>
    <t>Przeprowadzanie kontroli wewnętrznej w obszarze realizacji działań zapobiegających szerzeniu się zakażeń i chorób zakaźnych</t>
  </si>
  <si>
    <t>Brak przeprowadzanych kontroli wewnętrznych</t>
  </si>
  <si>
    <t>Nieprawidłowa częstotliwość kontroli (rzadziej niż co 6 misięcy)</t>
  </si>
  <si>
    <t>Brak dokumentacji poświadczejącej przeprowadzenie kontroli wewnętrznej i/lub brak elementów wymaganych przez rozporządzenie**</t>
  </si>
  <si>
    <t>Brak dokumentacji w siedzibie podmiotu leczniczego</t>
  </si>
  <si>
    <t>Brak rekontroli w przypadku stwierdzenia nieprawidłowości (w terminie 3 miesięcy od daty przekazania raportu)</t>
  </si>
  <si>
    <t>Niezgodny zakres kontroli z zakresem udzielanych świadczeń</t>
  </si>
  <si>
    <t>BRAK ELEMENTÓW WCHODZĄCYCH W ZAKRES KONTROLI WEWNĘTRZNEJ - brak oceny prawidłowości i skuteczności procedur zapobiegania zakażeniom i chorobom zakaźnym związanym z udzielaniem świadczeń zdrowotnych, w tym procedur dekontaminacji</t>
  </si>
  <si>
    <t>BRAK ELEMENTÓW WCHODZĄCYCH W ZAKRES KONTROLI WEWNĘTRZNEJ - brak oceny prawidłowości i skuteczności stosowania środków ochrony indywidualnej i zbiorowej</t>
  </si>
  <si>
    <t>Dokumenty dot. kontroli sterylizacji i archiwizowania wyników</t>
  </si>
  <si>
    <t>Brak możliwości powiązania procesu sterylizacji z pacjentem (brak wskaźnika chemicznego opisanego datą sterylizacji i wpiętego do dokumentacji pacjenta lub rejestru badań)</t>
  </si>
  <si>
    <t>* dotyczy m.in. procedur: 
- przygotowania rąk do pracy- higieniczna dezynfekcja rąk (technika mycia rąk), 
- dezynfekcji i mycia narzędzi oraz sprzętu medycznego wielokrotnego użytku, 
- procedury poboru krwi, 
- postępowania ze sprzętem reanimacyjnym, 
- dezynfekcji małych i trudno dostępnych powierzchni, 
- mycia i dezynfekcji twardych, zmywalnych powierzchni, 
- dezynfekcji powierzchni skażonych materiałem organicznym, 
- postępowania z odpadami medycznymi, mycia i dezynfekcji lodówek, 
- postępowania z brudną bielizną, postępowania ze sprzętem do sprzątania, 
- postępowania po zranieniu lub kontakcie z materiałem zakaźnym)
** informacje dot. celu i zakres kontroli, imiona i nazwiska osób uczestnczących, data przeprowadzenia, opis stanu faktycznego, informacje o stwierdzonych nieprawidłowościach, zalecenia pokontrolne</t>
  </si>
  <si>
    <t>Tabela 13. Kontrola przestrzegania zakazu palenia</t>
  </si>
  <si>
    <t>Tabela 14. Nieprawidłowości nie ujęte w arkuszu ryzyka</t>
  </si>
  <si>
    <t>Tak</t>
  </si>
  <si>
    <t>Nie</t>
  </si>
  <si>
    <t xml:space="preserve">1. Podmiot posiada program dostosowawczy w danym zakresie. </t>
  </si>
  <si>
    <t xml:space="preserve">2. Nierpawidłowość ujęta w decyzji   </t>
  </si>
  <si>
    <t xml:space="preserve">3. Nieprawidłowości usunięto w trakcie kontroli.    </t>
  </si>
  <si>
    <t xml:space="preserve">4. Inne    </t>
  </si>
  <si>
    <t xml:space="preserve">1. Odstąpienie od wszczęcia postępowania.   </t>
  </si>
  <si>
    <t xml:space="preserve">2. Odstąpienie od wszczęcia postępowania.   </t>
  </si>
  <si>
    <t xml:space="preserve">3. Decyzja płatnicza    </t>
  </si>
  <si>
    <t xml:space="preserve">4. Zalecenie pokontrolne + decyzja płatnicza        </t>
  </si>
  <si>
    <t xml:space="preserve">1. Tak wiele jest nieprawidłowości, iż łączne ryzyko wystąpienia zakażenia lub choroby zakaźnej, wymaga wydania decyzji merytorycznej zamiast zaleceń pokontrolnych     </t>
  </si>
  <si>
    <t>2. Inne</t>
  </si>
  <si>
    <t xml:space="preserve">1. decyzja merytorycznae + decyzja płatnicza    </t>
  </si>
  <si>
    <t xml:space="preserve">2. zalecenie pokontrolne + decyzja płatnicza          </t>
  </si>
  <si>
    <t xml:space="preserve">1. Nierpawidłowość ujęta w decyzji   </t>
  </si>
  <si>
    <t xml:space="preserve">2. Nieprawidłowości usunięto w trakcie kontroli.    </t>
  </si>
  <si>
    <t xml:space="preserve">3. Inne     </t>
  </si>
  <si>
    <t xml:space="preserve">1. Odstąpienie od wszczęcia postępowania.  </t>
  </si>
  <si>
    <t xml:space="preserve">2. Decyzja płatnicza    </t>
  </si>
  <si>
    <t xml:space="preserve">3. Zalecenie pokontrolne + decyzja płatnicza        </t>
  </si>
  <si>
    <t>1. Nieprawidłowości usunięto w trakcie kontroli.</t>
  </si>
  <si>
    <t>1. Decyzja płatnicza.</t>
  </si>
  <si>
    <t xml:space="preserve">2. Zalecenie pokontrolne + decyzja płatnicza        </t>
  </si>
  <si>
    <r>
      <t xml:space="preserve">ARKUSZ OCENY RYZYKA
</t>
    </r>
    <r>
      <rPr>
        <b/>
        <sz val="12"/>
        <color indexed="10"/>
        <rFont val="Arial"/>
        <family val="2"/>
        <charset val="238"/>
      </rPr>
      <t>Gabinet zabiegowy</t>
    </r>
  </si>
  <si>
    <t>ustawy z dnia 14 marca 1985 r. o Państwowej Inspekcji Sanitarnej (tekst jednolity Dz.U. z 2017 poz. 1261);</t>
  </si>
  <si>
    <t>ustawy z dnia 14 czerwca 1960 r. Kodeks postępowania administracyjnego (tekst jednolity Dz.U. z 2017 poz. 1257);</t>
  </si>
  <si>
    <t>rozporządzenia Ministra Zdrowia z dnia 26 czerwca 2012 r. w sprawie szczegółowych wymagań, jakim powinny odpowiadać pomieszczenia i urządzenia podmiotu wykonującego działalność leczniczą (Dz.U. z 2012 r. poz. 739);</t>
  </si>
  <si>
    <t>rozporządzenia Ministra Zdrowia z dnia 5 października 2017 r. w sprawie szczegółowego sposobu postępowania z odpadami medycznymi (Dz.U. z 2017 r. poz. 1975);</t>
  </si>
  <si>
    <t>rozporządzenia Ministra Pracy i Polityki Socjalnej z dnia 26.09.1997r. w sprawie ogólnych przepisów bezpieczeństwa i higieny pracy (Dz. U. z 2003 r. nr 169, poz. 1650 z późn. zm.);</t>
  </si>
  <si>
    <t>rozporządzenia Ministra Zdrowia z dnia 27 maja 2010 r. w sprawie zakresu, sposobu i częstotliwości prowadzenia kontroli wewnętrznej w obszarze realizacji działań zapobiegających szerzeniu się zakażeń i chorób zakaźnych (Dz. U. z 2010 r. nr 100 poz. 646);</t>
  </si>
  <si>
    <t>rozporządzenia Ministra Zdrowia z dnia 6 czerwca 2013 r. w sprawie bezpieczeństwa i higieny pracy przy wykonywaniu prac związanych z narażeniem na zranienie ostrymi narzędziami używanymi przy udzielaniu świadczeń zdrowotnych (Dz. U z 2013 r. poz. 696);</t>
  </si>
  <si>
    <t>rozporządzenia Ministra Zdrowia z dnia 2 kwietnia 2012 r. w sprawie określenia wymagań, jakim powinny odpowiadać zakłady i urządzenia lecznictwa uzdrowiskowego  (Dz. U. z 2012 r. poz. 452);</t>
  </si>
  <si>
    <t>rozporządzenia Ministra Zdrowia z dnia 26 czerwca 2012 r. w sprawie szczegółowych wymagań, jakim powinny odpowiadać pomieszczenia i urządzenia podmiotu wykonującego działalność leczniczą (Dz.U. 2012 poz. 739);</t>
  </si>
  <si>
    <t>Nieprawidłowy sposób gromadzenia w miejscu wytwarzania odpadów o ostrych końcach i krawędziach (dot. odpadów o kodach 18 01 02*, 18 01 03*, 18 01 82*) - zbieranie w pojemniku wielorazowego użytku, nie sztywnych, nie odpornych na wilgoć, na przekłucie, kolor innego niż czerwone)</t>
  </si>
  <si>
    <t>ustawy z dnia 9 listopada 1995 r. o ochronie zdrowia przed następstwami używania tytoniu i wyrobów tytoniowych (t.j. Dz.U. z 2018 r. poz. 1446);</t>
  </si>
  <si>
    <t>ustawy z dnia 20 maja 1971 r. Kodeks wykroczeń (t.j. Dz. U. z 2018 r. poz. 618, 911);</t>
  </si>
  <si>
    <t>ustawy z dnia 24 sierpnia 2001 r. Kodeks postępowania w sprawach o wykroczenia (t.j. Dz. U. z 2018 r. poz. 475, 1039, 1467);</t>
  </si>
  <si>
    <t>rozporządzenia Ministra Zdrowia z dnia 3 listopada 2011r. w sprawie szpitalnego oddziału ratunkowego (tekst jednolity Dz.U. z 2018 poz. 979);</t>
  </si>
  <si>
    <t>ustawy z dnia 14 grudnia 2012 r. o odpadach (tj. Dz. U. z 2018 r. poz. 992)</t>
  </si>
  <si>
    <t>ustawy z dnia 5 grudnia 2008 r. o zapobieganiu oraz zwalczaniu zakażeń i chorób zakaźnych u ludzi (tekst jednolity Dz.U. z 2018 poz. 151);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</si>
</sst>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double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double">
        <color indexed="0"/>
      </left>
      <right style="thin">
        <color indexed="0"/>
      </right>
      <top/>
      <bottom/>
      <diagonal/>
    </border>
    <border>
      <left style="double">
        <color indexed="0"/>
      </left>
      <right style="thin">
        <color indexed="0"/>
      </right>
      <top/>
      <bottom style="double">
        <color indexed="0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0" fontId="1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9" fillId="0" borderId="0" xfId="2" applyFill="1" applyAlignment="1">
      <alignment wrapText="1"/>
    </xf>
    <xf numFmtId="0" fontId="5" fillId="0" borderId="0" xfId="0" applyFont="1"/>
    <xf numFmtId="0" fontId="11" fillId="0" borderId="0" xfId="2" applyFont="1" applyBorder="1" applyAlignment="1">
      <alignment wrapText="1"/>
    </xf>
    <xf numFmtId="0" fontId="9" fillId="0" borderId="0" xfId="2" applyBorder="1" applyAlignment="1">
      <alignment wrapText="1"/>
    </xf>
    <xf numFmtId="0" fontId="11" fillId="0" borderId="0" xfId="2" applyFont="1" applyAlignment="1">
      <alignment wrapText="1"/>
    </xf>
    <xf numFmtId="0" fontId="5" fillId="0" borderId="12" xfId="1" applyFont="1" applyFill="1" applyBorder="1" applyAlignment="1">
      <alignment vertical="top" wrapText="1"/>
    </xf>
    <xf numFmtId="0" fontId="9" fillId="0" borderId="0" xfId="2"/>
    <xf numFmtId="0" fontId="9" fillId="0" borderId="0" xfId="2" applyAlignment="1">
      <alignment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8" fillId="0" borderId="1" xfId="0" applyFont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2" fillId="0" borderId="3" xfId="0" applyFont="1" applyBorder="1" applyAlignment="1" applyProtection="1">
      <alignment horizontal="left" vertical="center" wrapText="1"/>
    </xf>
    <xf numFmtId="0" fontId="0" fillId="0" borderId="21" xfId="0" applyFont="1" applyBorder="1" applyAlignment="1" applyProtection="1"/>
    <xf numFmtId="0" fontId="0" fillId="0" borderId="22" xfId="0" applyFont="1" applyBorder="1" applyAlignment="1" applyProtection="1"/>
    <xf numFmtId="0" fontId="7" fillId="0" borderId="0" xfId="0" applyFont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0" fillId="3" borderId="15" xfId="0" applyFill="1" applyBorder="1"/>
    <xf numFmtId="0" fontId="2" fillId="2" borderId="16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/>
    <xf numFmtId="0" fontId="2" fillId="2" borderId="13" xfId="0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 applyProtection="1"/>
    <xf numFmtId="0" fontId="0" fillId="2" borderId="19" xfId="0" applyFont="1" applyFill="1" applyBorder="1" applyAlignment="1" applyProtection="1"/>
    <xf numFmtId="0" fontId="0" fillId="2" borderId="20" xfId="0" applyFont="1" applyFill="1" applyBorder="1" applyAlignment="1" applyProtection="1"/>
    <xf numFmtId="0" fontId="2" fillId="0" borderId="8" xfId="0" applyFont="1" applyBorder="1" applyAlignment="1" applyProtection="1">
      <alignment horizontal="left" vertical="center" wrapText="1"/>
    </xf>
    <xf numFmtId="0" fontId="0" fillId="0" borderId="17" xfId="0" applyFont="1" applyBorder="1" applyAlignment="1" applyProtection="1"/>
    <xf numFmtId="0" fontId="1" fillId="0" borderId="2" xfId="0" applyFont="1" applyBorder="1" applyAlignment="1" applyProtection="1">
      <alignment horizontal="left" vertical="center" wrapText="1"/>
    </xf>
  </cellXfs>
  <cellStyles count="4">
    <cellStyle name="Normalny" xfId="0" builtinId="0"/>
    <cellStyle name="Normalny 2" xfId="1"/>
    <cellStyle name="Normalny 3" xfId="2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tabSelected="1" topLeftCell="A7" zoomScale="76" zoomScaleNormal="76" zoomScaleSheetLayoutView="75" workbookViewId="0">
      <selection activeCell="F7" sqref="F7"/>
    </sheetView>
  </sheetViews>
  <sheetFormatPr defaultRowHeight="12.75"/>
  <cols>
    <col min="1" max="1" width="22.28515625" customWidth="1"/>
    <col min="2" max="2" width="55.5703125" customWidth="1"/>
    <col min="3" max="3" width="3.28515625" customWidth="1"/>
    <col min="4" max="4" width="21.85546875" customWidth="1"/>
    <col min="5" max="5" width="23.7109375" customWidth="1"/>
    <col min="6" max="6" width="18" customWidth="1"/>
    <col min="7" max="7" width="16.7109375" customWidth="1"/>
    <col min="8" max="8" width="19.5703125" customWidth="1"/>
    <col min="9" max="9" width="18" customWidth="1"/>
    <col min="10" max="10" width="17.5703125" customWidth="1"/>
    <col min="11" max="11" width="21.42578125" customWidth="1"/>
    <col min="15" max="26" width="0" hidden="1" customWidth="1"/>
  </cols>
  <sheetData>
    <row r="1" spans="1:25" ht="35.1" customHeight="1">
      <c r="A1" s="42" t="s">
        <v>189</v>
      </c>
      <c r="B1" s="38"/>
      <c r="C1" s="38"/>
      <c r="D1" s="38"/>
      <c r="E1" s="38"/>
      <c r="F1" s="38"/>
      <c r="G1" s="38"/>
      <c r="H1" s="38"/>
      <c r="I1" s="38"/>
      <c r="J1" s="38"/>
      <c r="K1" s="38"/>
      <c r="P1" s="20" t="s">
        <v>166</v>
      </c>
    </row>
    <row r="2" spans="1:25" ht="14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P2" s="20" t="s">
        <v>167</v>
      </c>
    </row>
    <row r="3" spans="1:25" ht="35.1" customHeight="1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P3" s="21" t="s">
        <v>75</v>
      </c>
    </row>
    <row r="4" spans="1:25" ht="157.5" customHeight="1" thickBot="1">
      <c r="A4" s="45" t="s">
        <v>3</v>
      </c>
      <c r="B4" s="47" t="s">
        <v>4</v>
      </c>
      <c r="C4" s="48"/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8" t="s">
        <v>10</v>
      </c>
      <c r="J4" s="28" t="s">
        <v>11</v>
      </c>
      <c r="K4" s="29" t="s">
        <v>12</v>
      </c>
    </row>
    <row r="5" spans="1:25" ht="17.45" customHeight="1" thickTop="1" thickBot="1">
      <c r="A5" s="46"/>
      <c r="B5" s="49"/>
      <c r="C5" s="50"/>
      <c r="D5" s="30">
        <v>1</v>
      </c>
      <c r="E5" s="30">
        <v>2</v>
      </c>
      <c r="F5" s="30">
        <v>3</v>
      </c>
      <c r="G5" s="30">
        <v>4</v>
      </c>
      <c r="H5" s="30">
        <v>5</v>
      </c>
      <c r="I5" s="30">
        <v>6</v>
      </c>
      <c r="J5" s="30">
        <v>7</v>
      </c>
      <c r="K5" s="31">
        <v>8</v>
      </c>
      <c r="P5" s="22">
        <v>1</v>
      </c>
      <c r="Q5" s="22">
        <v>2</v>
      </c>
      <c r="R5" s="22">
        <v>3</v>
      </c>
      <c r="S5" s="22">
        <v>4</v>
      </c>
      <c r="T5" s="23"/>
      <c r="U5" s="23"/>
      <c r="V5" s="22">
        <v>1</v>
      </c>
      <c r="W5" s="22">
        <v>2</v>
      </c>
      <c r="X5" s="22">
        <v>3</v>
      </c>
      <c r="Y5" s="24">
        <v>4</v>
      </c>
    </row>
    <row r="6" spans="1:25" ht="245.1" customHeight="1" thickTop="1" thickBot="1">
      <c r="A6" s="51" t="s">
        <v>93</v>
      </c>
      <c r="B6" s="15" t="s">
        <v>94</v>
      </c>
      <c r="C6" s="4">
        <v>1</v>
      </c>
      <c r="D6" s="53"/>
      <c r="E6" s="13" t="s">
        <v>0</v>
      </c>
      <c r="F6" s="13" t="str">
        <f xml:space="preserve"> "§29 ust. 1, §30 "&amp;prawo!B3</f>
        <v>§29 ust. 1, §30 rozporządzenia Ministra Zdrowia z dnia 26 czerwca 2012 r. w sprawie szczegółowych wymagań, jakim powinny odpowiadać pomieszczenia i urządzenia podmiotu wykonującego działalność leczniczą (Dz.U. 2012 poz. 739);</v>
      </c>
      <c r="G6" s="13" t="s">
        <v>15</v>
      </c>
      <c r="H6" s="53" t="s">
        <v>0</v>
      </c>
      <c r="I6" s="13"/>
      <c r="J6" s="13" t="s">
        <v>0</v>
      </c>
      <c r="K6" s="25">
        <f>IF(I6=P6,V6,IF(I6=Q6,W6,IF(I6=R6,X6,IF(I6=S6,Y6,IF(I6=" "," ",)))))</f>
        <v>0</v>
      </c>
      <c r="P6" s="27" t="s">
        <v>168</v>
      </c>
      <c r="Q6" s="27" t="s">
        <v>169</v>
      </c>
      <c r="R6" s="27" t="s">
        <v>170</v>
      </c>
      <c r="S6" s="27" t="s">
        <v>171</v>
      </c>
      <c r="T6" s="26"/>
      <c r="U6" s="26"/>
      <c r="V6" s="27" t="s">
        <v>172</v>
      </c>
      <c r="W6" s="27" t="s">
        <v>173</v>
      </c>
      <c r="X6" s="27" t="s">
        <v>174</v>
      </c>
      <c r="Y6" s="27" t="s">
        <v>175</v>
      </c>
    </row>
    <row r="7" spans="1:25" ht="245.1" customHeight="1" thickTop="1" thickBot="1">
      <c r="A7" s="40"/>
      <c r="B7" s="2" t="s">
        <v>95</v>
      </c>
      <c r="C7" s="3">
        <v>2</v>
      </c>
      <c r="D7" s="13"/>
      <c r="E7" s="1" t="s">
        <v>0</v>
      </c>
      <c r="F7" s="33" t="str">
        <f>"§29 ust. 2, §30 "&amp;prawo!B3</f>
        <v>§29 ust. 2, §30 rozporządzenia Ministra Zdrowia z dnia 26 czerwca 2012 r. w sprawie szczegółowych wymagań, jakim powinny odpowiadać pomieszczenia i urządzenia podmiotu wykonującego działalność leczniczą (Dz.U. 2012 poz. 739);</v>
      </c>
      <c r="G7" s="1" t="s">
        <v>15</v>
      </c>
      <c r="H7" s="13" t="s">
        <v>0</v>
      </c>
      <c r="I7" s="13" t="s">
        <v>0</v>
      </c>
      <c r="J7" s="1" t="s">
        <v>0</v>
      </c>
      <c r="K7" s="25">
        <f t="shared" ref="K7:K14" si="0">IF(I7=P7,V7,IF(I7=Q7,W7,IF(I7=R7,X7,IF(I7=S7,Y7,IF(I7=" "," ",)))))</f>
        <v>0</v>
      </c>
      <c r="P7" s="27" t="s">
        <v>168</v>
      </c>
      <c r="Q7" s="27" t="s">
        <v>169</v>
      </c>
      <c r="R7" s="27" t="s">
        <v>170</v>
      </c>
      <c r="S7" s="27" t="s">
        <v>171</v>
      </c>
      <c r="T7" s="26"/>
      <c r="U7" s="26"/>
      <c r="V7" s="27" t="s">
        <v>172</v>
      </c>
      <c r="W7" s="27" t="s">
        <v>173</v>
      </c>
      <c r="X7" s="27" t="s">
        <v>174</v>
      </c>
      <c r="Y7" s="27" t="s">
        <v>175</v>
      </c>
    </row>
    <row r="8" spans="1:25" ht="227.45" customHeight="1" thickTop="1" thickBot="1">
      <c r="A8" s="40"/>
      <c r="B8" s="2" t="s">
        <v>96</v>
      </c>
      <c r="C8" s="3">
        <v>3</v>
      </c>
      <c r="D8" s="13"/>
      <c r="E8" s="1" t="s">
        <v>0</v>
      </c>
      <c r="F8" s="1" t="str">
        <f>"§30 "&amp;prawo!B3</f>
        <v>§30 rozporządzenia Ministra Zdrowia z dnia 26 czerwca 2012 r. w sprawie szczegółowych wymagań, jakim powinny odpowiadać pomieszczenia i urządzenia podmiotu wykonującego działalność leczniczą (Dz.U. 2012 poz. 739);</v>
      </c>
      <c r="G8" s="1" t="s">
        <v>15</v>
      </c>
      <c r="H8" s="13" t="s">
        <v>0</v>
      </c>
      <c r="I8" s="13" t="s">
        <v>0</v>
      </c>
      <c r="J8" s="1" t="s">
        <v>0</v>
      </c>
      <c r="K8" s="25">
        <f t="shared" si="0"/>
        <v>0</v>
      </c>
      <c r="P8" s="27" t="s">
        <v>168</v>
      </c>
      <c r="Q8" s="27" t="s">
        <v>169</v>
      </c>
      <c r="R8" s="27" t="s">
        <v>170</v>
      </c>
      <c r="S8" s="27" t="s">
        <v>171</v>
      </c>
      <c r="T8" s="26"/>
      <c r="U8" s="26"/>
      <c r="V8" s="27" t="s">
        <v>172</v>
      </c>
      <c r="W8" s="27" t="s">
        <v>173</v>
      </c>
      <c r="X8" s="27" t="s">
        <v>174</v>
      </c>
      <c r="Y8" s="27" t="s">
        <v>175</v>
      </c>
    </row>
    <row r="9" spans="1:25" ht="227.45" customHeight="1" thickTop="1" thickBot="1">
      <c r="A9" s="40"/>
      <c r="B9" s="2" t="s">
        <v>97</v>
      </c>
      <c r="C9" s="3">
        <v>4</v>
      </c>
      <c r="D9" s="13"/>
      <c r="E9" s="1" t="s">
        <v>0</v>
      </c>
      <c r="F9" s="1" t="str">
        <f>"§30 "&amp;prawo!B3</f>
        <v>§30 rozporządzenia Ministra Zdrowia z dnia 26 czerwca 2012 r. w sprawie szczegółowych wymagań, jakim powinny odpowiadać pomieszczenia i urządzenia podmiotu wykonującego działalność leczniczą (Dz.U. 2012 poz. 739);</v>
      </c>
      <c r="G9" s="1" t="s">
        <v>15</v>
      </c>
      <c r="H9" s="13" t="s">
        <v>0</v>
      </c>
      <c r="I9" s="13" t="s">
        <v>0</v>
      </c>
      <c r="J9" s="1" t="s">
        <v>0</v>
      </c>
      <c r="K9" s="25">
        <f t="shared" si="0"/>
        <v>0</v>
      </c>
      <c r="P9" s="27" t="s">
        <v>168</v>
      </c>
      <c r="Q9" s="27" t="s">
        <v>169</v>
      </c>
      <c r="R9" s="27" t="s">
        <v>170</v>
      </c>
      <c r="S9" s="27" t="s">
        <v>171</v>
      </c>
      <c r="T9" s="26"/>
      <c r="U9" s="26"/>
      <c r="V9" s="27" t="s">
        <v>172</v>
      </c>
      <c r="W9" s="27" t="s">
        <v>173</v>
      </c>
      <c r="X9" s="27" t="s">
        <v>174</v>
      </c>
      <c r="Y9" s="27" t="s">
        <v>175</v>
      </c>
    </row>
    <row r="10" spans="1:25" ht="245.1" customHeight="1" thickTop="1" thickBot="1">
      <c r="A10" s="40"/>
      <c r="B10" s="2" t="s">
        <v>98</v>
      </c>
      <c r="C10" s="3">
        <v>5</v>
      </c>
      <c r="D10" s="13"/>
      <c r="E10" s="1" t="s">
        <v>0</v>
      </c>
      <c r="F10" s="1" t="str">
        <f>"§27 ust. 1, §30 "&amp;prawo!B3</f>
        <v>§27 ust. 1, §30 rozporządzenia Ministra Zdrowia z dnia 26 czerwca 2012 r. w sprawie szczegółowych wymagań, jakim powinny odpowiadać pomieszczenia i urządzenia podmiotu wykonującego działalność leczniczą (Dz.U. 2012 poz. 739);</v>
      </c>
      <c r="G10" s="1" t="s">
        <v>15</v>
      </c>
      <c r="H10" s="13" t="s">
        <v>0</v>
      </c>
      <c r="I10" s="13" t="s">
        <v>0</v>
      </c>
      <c r="J10" s="1" t="s">
        <v>0</v>
      </c>
      <c r="K10" s="25">
        <f t="shared" si="0"/>
        <v>0</v>
      </c>
      <c r="P10" s="27" t="s">
        <v>168</v>
      </c>
      <c r="Q10" s="27" t="s">
        <v>169</v>
      </c>
      <c r="R10" s="27" t="s">
        <v>170</v>
      </c>
      <c r="S10" s="27" t="s">
        <v>171</v>
      </c>
      <c r="T10" s="26"/>
      <c r="U10" s="26"/>
      <c r="V10" s="27" t="s">
        <v>172</v>
      </c>
      <c r="W10" s="27" t="s">
        <v>173</v>
      </c>
      <c r="X10" s="27" t="s">
        <v>174</v>
      </c>
      <c r="Y10" s="27" t="s">
        <v>175</v>
      </c>
    </row>
    <row r="11" spans="1:25" ht="245.1" customHeight="1" thickTop="1" thickBot="1">
      <c r="A11" s="52"/>
      <c r="B11" s="2" t="s">
        <v>99</v>
      </c>
      <c r="C11" s="3">
        <v>6</v>
      </c>
      <c r="D11" s="13"/>
      <c r="E11" s="1" t="s">
        <v>0</v>
      </c>
      <c r="F11" s="1" t="str">
        <f>"§30, §31 "&amp;prawo!B3</f>
        <v>§30, §31 rozporządzenia Ministra Zdrowia z dnia 26 czerwca 2012 r. w sprawie szczegółowych wymagań, jakim powinny odpowiadać pomieszczenia i urządzenia podmiotu wykonującego działalność leczniczą (Dz.U. 2012 poz. 739);</v>
      </c>
      <c r="G11" s="1" t="s">
        <v>15</v>
      </c>
      <c r="H11" s="13" t="s">
        <v>0</v>
      </c>
      <c r="I11" s="13" t="s">
        <v>0</v>
      </c>
      <c r="J11" s="1" t="s">
        <v>0</v>
      </c>
      <c r="K11" s="25">
        <f t="shared" si="0"/>
        <v>0</v>
      </c>
      <c r="P11" s="27" t="s">
        <v>168</v>
      </c>
      <c r="Q11" s="27" t="s">
        <v>169</v>
      </c>
      <c r="R11" s="27" t="s">
        <v>170</v>
      </c>
      <c r="S11" s="27" t="s">
        <v>171</v>
      </c>
      <c r="T11" s="26"/>
      <c r="U11" s="26"/>
      <c r="V11" s="27" t="s">
        <v>172</v>
      </c>
      <c r="W11" s="27" t="s">
        <v>173</v>
      </c>
      <c r="X11" s="27" t="s">
        <v>174</v>
      </c>
      <c r="Y11" s="27" t="s">
        <v>175</v>
      </c>
    </row>
    <row r="12" spans="1:25" ht="245.1" customHeight="1" thickTop="1" thickBot="1">
      <c r="A12" s="39" t="s">
        <v>13</v>
      </c>
      <c r="B12" s="2" t="s">
        <v>14</v>
      </c>
      <c r="C12" s="3">
        <v>7</v>
      </c>
      <c r="D12" s="13"/>
      <c r="E12" s="1" t="s">
        <v>0</v>
      </c>
      <c r="F12" s="1" t="str">
        <f>"§29 ust. 1 "&amp;prawo!B3</f>
        <v>§29 ust. 1 rozporządzenia Ministra Zdrowia z dnia 26 czerwca 2012 r. w sprawie szczegółowych wymagań, jakim powinny odpowiadać pomieszczenia i urządzenia podmiotu wykonującego działalność leczniczą (Dz.U. 2012 poz. 739);</v>
      </c>
      <c r="G12" s="1" t="s">
        <v>15</v>
      </c>
      <c r="H12" s="13" t="s">
        <v>0</v>
      </c>
      <c r="I12" s="13" t="s">
        <v>0</v>
      </c>
      <c r="J12" s="1" t="s">
        <v>0</v>
      </c>
      <c r="K12" s="25">
        <f t="shared" si="0"/>
        <v>0</v>
      </c>
      <c r="P12" s="27" t="s">
        <v>168</v>
      </c>
      <c r="Q12" s="27" t="s">
        <v>169</v>
      </c>
      <c r="R12" s="27" t="s">
        <v>170</v>
      </c>
      <c r="S12" s="27" t="s">
        <v>171</v>
      </c>
      <c r="T12" s="26"/>
      <c r="U12" s="26"/>
      <c r="V12" s="27" t="s">
        <v>172</v>
      </c>
      <c r="W12" s="27" t="s">
        <v>173</v>
      </c>
      <c r="X12" s="27" t="s">
        <v>174</v>
      </c>
      <c r="Y12" s="27" t="s">
        <v>175</v>
      </c>
    </row>
    <row r="13" spans="1:25" ht="245.1" customHeight="1" thickTop="1" thickBot="1">
      <c r="A13" s="40"/>
      <c r="B13" s="2" t="s">
        <v>16</v>
      </c>
      <c r="C13" s="3">
        <v>8</v>
      </c>
      <c r="D13" s="13"/>
      <c r="E13" s="1" t="s">
        <v>0</v>
      </c>
      <c r="F13" s="1" t="str">
        <f>"§29 ust. 2 "&amp;prawo!B3</f>
        <v>§29 ust. 2 rozporządzenia Ministra Zdrowia z dnia 26 czerwca 2012 r. w sprawie szczegółowych wymagań, jakim powinny odpowiadać pomieszczenia i urządzenia podmiotu wykonującego działalność leczniczą (Dz.U. 2012 poz. 739);</v>
      </c>
      <c r="G13" s="1" t="s">
        <v>15</v>
      </c>
      <c r="H13" s="13" t="s">
        <v>0</v>
      </c>
      <c r="I13" s="13" t="s">
        <v>0</v>
      </c>
      <c r="J13" s="1" t="s">
        <v>0</v>
      </c>
      <c r="K13" s="25">
        <f t="shared" si="0"/>
        <v>0</v>
      </c>
      <c r="P13" s="27" t="s">
        <v>168</v>
      </c>
      <c r="Q13" s="27" t="s">
        <v>169</v>
      </c>
      <c r="R13" s="27" t="s">
        <v>170</v>
      </c>
      <c r="S13" s="27" t="s">
        <v>171</v>
      </c>
      <c r="T13" s="26"/>
      <c r="U13" s="26"/>
      <c r="V13" s="27" t="s">
        <v>172</v>
      </c>
      <c r="W13" s="27" t="s">
        <v>173</v>
      </c>
      <c r="X13" s="27" t="s">
        <v>174</v>
      </c>
      <c r="Y13" s="27" t="s">
        <v>175</v>
      </c>
    </row>
    <row r="14" spans="1:25" ht="245.1" customHeight="1" thickTop="1" thickBot="1">
      <c r="A14" s="41"/>
      <c r="B14" s="14" t="s">
        <v>100</v>
      </c>
      <c r="C14" s="7">
        <v>9</v>
      </c>
      <c r="D14" s="13"/>
      <c r="E14" s="8" t="s">
        <v>0</v>
      </c>
      <c r="F14" s="8" t="str">
        <f>"§27 ust. 1 "&amp;prawo!B3</f>
        <v>§27 ust. 1 rozporządzenia Ministra Zdrowia z dnia 26 czerwca 2012 r. w sprawie szczegółowych wymagań, jakim powinny odpowiadać pomieszczenia i urządzenia podmiotu wykonującego działalność leczniczą (Dz.U. 2012 poz. 739);</v>
      </c>
      <c r="G14" s="8" t="s">
        <v>15</v>
      </c>
      <c r="H14" s="13" t="s">
        <v>0</v>
      </c>
      <c r="I14" s="13"/>
      <c r="J14" s="8" t="s">
        <v>0</v>
      </c>
      <c r="K14" s="25">
        <f t="shared" si="0"/>
        <v>0</v>
      </c>
      <c r="P14" s="27" t="s">
        <v>168</v>
      </c>
      <c r="Q14" s="27" t="s">
        <v>169</v>
      </c>
      <c r="R14" s="27" t="s">
        <v>170</v>
      </c>
      <c r="S14" s="27" t="s">
        <v>171</v>
      </c>
      <c r="T14" s="26"/>
      <c r="U14" s="26"/>
      <c r="V14" s="27" t="s">
        <v>172</v>
      </c>
      <c r="W14" s="27" t="s">
        <v>173</v>
      </c>
      <c r="X14" s="27" t="s">
        <v>174</v>
      </c>
      <c r="Y14" s="27" t="s">
        <v>175</v>
      </c>
    </row>
    <row r="15" spans="1:25" ht="23.25" customHeight="1" thickTop="1">
      <c r="A15" s="37" t="s">
        <v>101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7" spans="1:25" ht="17.45" customHeight="1">
      <c r="A17" s="43" t="s">
        <v>102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25" ht="140.1" customHeight="1" thickBot="1">
      <c r="A18" s="45" t="s">
        <v>3</v>
      </c>
      <c r="B18" s="47" t="s">
        <v>4</v>
      </c>
      <c r="C18" s="48"/>
      <c r="D18" s="28" t="s">
        <v>5</v>
      </c>
      <c r="E18" s="28" t="s">
        <v>6</v>
      </c>
      <c r="F18" s="28" t="s">
        <v>7</v>
      </c>
      <c r="G18" s="28" t="s">
        <v>8</v>
      </c>
      <c r="H18" s="28" t="s">
        <v>17</v>
      </c>
      <c r="I18" s="28" t="s">
        <v>10</v>
      </c>
      <c r="J18" s="28" t="s">
        <v>11</v>
      </c>
      <c r="K18" s="29" t="s">
        <v>12</v>
      </c>
    </row>
    <row r="19" spans="1:25" ht="17.45" customHeight="1" thickTop="1" thickBot="1">
      <c r="A19" s="46"/>
      <c r="B19" s="49"/>
      <c r="C19" s="50"/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1">
        <v>8</v>
      </c>
    </row>
    <row r="20" spans="1:25" ht="245.1" customHeight="1" thickTop="1" thickBot="1">
      <c r="A20" s="51" t="s">
        <v>69</v>
      </c>
      <c r="B20" s="15" t="s">
        <v>103</v>
      </c>
      <c r="C20" s="4">
        <v>1</v>
      </c>
      <c r="D20" s="13"/>
      <c r="E20" s="13" t="s">
        <v>0</v>
      </c>
      <c r="F20" s="13" t="str">
        <f>"§36 ust. 1 pkt 1 "&amp;prawo!B3</f>
        <v>§36 ust. 1 pkt 1 rozporządzenia Ministra Zdrowia z dnia 26 czerwca 2012 r. w sprawie szczegółowych wymagań, jakim powinny odpowiadać pomieszczenia i urządzenia podmiotu wykonującego działalność leczniczą (Dz.U. 2012 poz. 739);</v>
      </c>
      <c r="G20" s="13" t="s">
        <v>30</v>
      </c>
      <c r="H20" s="13" t="s">
        <v>0</v>
      </c>
      <c r="I20" s="13" t="s">
        <v>0</v>
      </c>
      <c r="J20" s="13" t="s">
        <v>0</v>
      </c>
      <c r="K20" s="25">
        <f t="shared" ref="K20:K28" si="1">IF(I20=P20,V20,IF(I20=Q20,W20,IF(I20=R20,X20,IF(I20=S20,Y20,IF(I20=" "," ",)))))</f>
        <v>0</v>
      </c>
      <c r="P20" s="27" t="s">
        <v>168</v>
      </c>
      <c r="Q20" s="27" t="s">
        <v>169</v>
      </c>
      <c r="R20" s="27" t="s">
        <v>170</v>
      </c>
      <c r="S20" s="27" t="s">
        <v>171</v>
      </c>
      <c r="T20" s="26"/>
      <c r="U20" s="26"/>
      <c r="V20" s="27" t="s">
        <v>172</v>
      </c>
      <c r="W20" s="27" t="s">
        <v>173</v>
      </c>
      <c r="X20" s="27" t="s">
        <v>174</v>
      </c>
      <c r="Y20" s="27" t="s">
        <v>175</v>
      </c>
    </row>
    <row r="21" spans="1:25" ht="245.1" customHeight="1" thickTop="1" thickBot="1">
      <c r="A21" s="40"/>
      <c r="B21" s="2" t="s">
        <v>18</v>
      </c>
      <c r="C21" s="3">
        <v>2</v>
      </c>
      <c r="D21" s="13"/>
      <c r="E21" s="1" t="s">
        <v>0</v>
      </c>
      <c r="F21" s="1" t="str">
        <f>"§36 ust. 1 pkt 2 "&amp;prawo!B3</f>
        <v>§36 ust. 1 pkt 2 rozporządzenia Ministra Zdrowia z dnia 26 czerwca 2012 r. w sprawie szczegółowych wymagań, jakim powinny odpowiadać pomieszczenia i urządzenia podmiotu wykonującego działalność leczniczą (Dz.U. 2012 poz. 739);</v>
      </c>
      <c r="G21" s="1" t="s">
        <v>30</v>
      </c>
      <c r="H21" s="13" t="s">
        <v>0</v>
      </c>
      <c r="I21" s="13" t="s">
        <v>0</v>
      </c>
      <c r="J21" s="1" t="s">
        <v>0</v>
      </c>
      <c r="K21" s="25">
        <f t="shared" si="1"/>
        <v>0</v>
      </c>
      <c r="P21" s="27" t="s">
        <v>168</v>
      </c>
      <c r="Q21" s="27" t="s">
        <v>169</v>
      </c>
      <c r="R21" s="27" t="s">
        <v>170</v>
      </c>
      <c r="S21" s="27" t="s">
        <v>171</v>
      </c>
      <c r="T21" s="26"/>
      <c r="U21" s="26"/>
      <c r="V21" s="27" t="s">
        <v>172</v>
      </c>
      <c r="W21" s="27" t="s">
        <v>173</v>
      </c>
      <c r="X21" s="27" t="s">
        <v>174</v>
      </c>
      <c r="Y21" s="27" t="s">
        <v>175</v>
      </c>
    </row>
    <row r="22" spans="1:25" ht="245.1" customHeight="1" thickTop="1" thickBot="1">
      <c r="A22" s="40"/>
      <c r="B22" s="2" t="s">
        <v>19</v>
      </c>
      <c r="C22" s="3">
        <v>3</v>
      </c>
      <c r="D22" s="13"/>
      <c r="E22" s="1" t="s">
        <v>0</v>
      </c>
      <c r="F22" s="1" t="str">
        <f>"§36 ust. 1 pkt 3 "&amp;prawo!B3</f>
        <v>§36 ust. 1 pkt 3 rozporządzenia Ministra Zdrowia z dnia 26 czerwca 2012 r. w sprawie szczegółowych wymagań, jakim powinny odpowiadać pomieszczenia i urządzenia podmiotu wykonującego działalność leczniczą (Dz.U. 2012 poz. 739);</v>
      </c>
      <c r="G22" s="1" t="s">
        <v>30</v>
      </c>
      <c r="H22" s="13" t="s">
        <v>0</v>
      </c>
      <c r="I22" s="13" t="s">
        <v>0</v>
      </c>
      <c r="J22" s="1" t="s">
        <v>0</v>
      </c>
      <c r="K22" s="25">
        <f t="shared" si="1"/>
        <v>0</v>
      </c>
      <c r="P22" s="27" t="s">
        <v>168</v>
      </c>
      <c r="Q22" s="27" t="s">
        <v>169</v>
      </c>
      <c r="R22" s="27" t="s">
        <v>170</v>
      </c>
      <c r="S22" s="27" t="s">
        <v>171</v>
      </c>
      <c r="T22" s="26"/>
      <c r="U22" s="26"/>
      <c r="V22" s="27" t="s">
        <v>172</v>
      </c>
      <c r="W22" s="27" t="s">
        <v>173</v>
      </c>
      <c r="X22" s="27" t="s">
        <v>174</v>
      </c>
      <c r="Y22" s="27" t="s">
        <v>175</v>
      </c>
    </row>
    <row r="23" spans="1:25" ht="245.1" customHeight="1" thickTop="1" thickBot="1">
      <c r="A23" s="40"/>
      <c r="B23" s="2" t="s">
        <v>20</v>
      </c>
      <c r="C23" s="3">
        <v>4</v>
      </c>
      <c r="D23" s="13"/>
      <c r="E23" s="1" t="s">
        <v>0</v>
      </c>
      <c r="F23" s="1" t="str">
        <f>"§36 ust. 1 pkt 4 "&amp;prawo!B3</f>
        <v>§36 ust. 1 pkt 4 rozporządzenia Ministra Zdrowia z dnia 26 czerwca 2012 r. w sprawie szczegółowych wymagań, jakim powinny odpowiadać pomieszczenia i urządzenia podmiotu wykonującego działalność leczniczą (Dz.U. 2012 poz. 739);</v>
      </c>
      <c r="G23" s="1" t="s">
        <v>30</v>
      </c>
      <c r="H23" s="13" t="s">
        <v>0</v>
      </c>
      <c r="I23" s="13" t="s">
        <v>0</v>
      </c>
      <c r="J23" s="1" t="s">
        <v>0</v>
      </c>
      <c r="K23" s="25">
        <f t="shared" si="1"/>
        <v>0</v>
      </c>
      <c r="P23" s="27" t="s">
        <v>168</v>
      </c>
      <c r="Q23" s="27" t="s">
        <v>169</v>
      </c>
      <c r="R23" s="27" t="s">
        <v>170</v>
      </c>
      <c r="S23" s="27" t="s">
        <v>171</v>
      </c>
      <c r="T23" s="26"/>
      <c r="U23" s="26"/>
      <c r="V23" s="27" t="s">
        <v>172</v>
      </c>
      <c r="W23" s="27" t="s">
        <v>173</v>
      </c>
      <c r="X23" s="27" t="s">
        <v>174</v>
      </c>
      <c r="Y23" s="27" t="s">
        <v>175</v>
      </c>
    </row>
    <row r="24" spans="1:25" ht="157.5" customHeight="1" thickTop="1" thickBot="1">
      <c r="A24" s="40"/>
      <c r="B24" s="2" t="s">
        <v>21</v>
      </c>
      <c r="C24" s="3">
        <v>5</v>
      </c>
      <c r="D24" s="13"/>
      <c r="E24" s="1" t="s">
        <v>0</v>
      </c>
      <c r="F24" s="33" t="str">
        <f>"art. 11 ust 2 pkt. 3 "&amp;prawo!B17</f>
        <v>art. 11 ust 2 pkt. 3 ustawy z dnia 5 grudnia 2008 r. o zapobieganiu oraz zwalczaniu zakażeń i chorób zakaźnych u ludzi (tekst jednolity Dz.U. z 2018 poz. 151);</v>
      </c>
      <c r="G24" s="1" t="s">
        <v>104</v>
      </c>
      <c r="H24" s="13" t="s">
        <v>0</v>
      </c>
      <c r="I24" s="1" t="s">
        <v>0</v>
      </c>
      <c r="J24" s="1" t="s">
        <v>0</v>
      </c>
      <c r="K24" s="25">
        <f t="shared" si="1"/>
        <v>0</v>
      </c>
      <c r="P24" s="27" t="s">
        <v>176</v>
      </c>
      <c r="Q24" s="27" t="s">
        <v>177</v>
      </c>
      <c r="V24" s="27" t="s">
        <v>178</v>
      </c>
      <c r="W24" s="27" t="s">
        <v>179</v>
      </c>
    </row>
    <row r="25" spans="1:25" ht="245.1" customHeight="1" thickTop="1" thickBot="1">
      <c r="A25" s="52"/>
      <c r="B25" s="2" t="s">
        <v>23</v>
      </c>
      <c r="C25" s="3">
        <v>6</v>
      </c>
      <c r="D25" s="13"/>
      <c r="E25" s="1" t="s">
        <v>0</v>
      </c>
      <c r="F25" s="1" t="str">
        <f>"§27, §30 "&amp;prawo!B3</f>
        <v>§27, §30 rozporządzenia Ministra Zdrowia z dnia 26 czerwca 2012 r. w sprawie szczegółowych wymagań, jakim powinny odpowiadać pomieszczenia i urządzenia podmiotu wykonującego działalność leczniczą (Dz.U. 2012 poz. 739);</v>
      </c>
      <c r="G25" s="1" t="s">
        <v>30</v>
      </c>
      <c r="H25" s="13" t="s">
        <v>0</v>
      </c>
      <c r="I25" s="1" t="s">
        <v>0</v>
      </c>
      <c r="J25" s="1" t="s">
        <v>0</v>
      </c>
      <c r="K25" s="25">
        <f t="shared" si="1"/>
        <v>0</v>
      </c>
      <c r="P25" s="27" t="s">
        <v>168</v>
      </c>
      <c r="Q25" s="27" t="s">
        <v>169</v>
      </c>
      <c r="R25" s="27" t="s">
        <v>170</v>
      </c>
      <c r="S25" s="27" t="s">
        <v>171</v>
      </c>
      <c r="T25" s="26"/>
      <c r="U25" s="26"/>
      <c r="V25" s="27" t="s">
        <v>172</v>
      </c>
      <c r="W25" s="27" t="s">
        <v>173</v>
      </c>
      <c r="X25" s="27" t="s">
        <v>174</v>
      </c>
      <c r="Y25" s="27" t="s">
        <v>175</v>
      </c>
    </row>
    <row r="26" spans="1:25" ht="245.1" customHeight="1" thickTop="1" thickBot="1">
      <c r="A26" s="5" t="s">
        <v>105</v>
      </c>
      <c r="B26" s="2" t="s">
        <v>106</v>
      </c>
      <c r="C26" s="3">
        <v>7</v>
      </c>
      <c r="D26" s="13"/>
      <c r="E26" s="1" t="s">
        <v>0</v>
      </c>
      <c r="F26" s="1" t="str">
        <f>"zał. nr 2 pkt 5 "&amp;prawo!B3</f>
        <v>zał. nr 2 pkt 5 rozporządzenia Ministra Zdrowia z dnia 26 czerwca 2012 r. w sprawie szczegółowych wymagań, jakim powinny odpowiadać pomieszczenia i urządzenia podmiotu wykonującego działalność leczniczą (Dz.U. 2012 poz. 739);</v>
      </c>
      <c r="G26" s="1" t="s">
        <v>30</v>
      </c>
      <c r="H26" s="13" t="s">
        <v>0</v>
      </c>
      <c r="I26" s="1" t="s">
        <v>0</v>
      </c>
      <c r="J26" s="1" t="s">
        <v>0</v>
      </c>
      <c r="K26" s="25">
        <f t="shared" si="1"/>
        <v>0</v>
      </c>
      <c r="P26" s="27" t="s">
        <v>168</v>
      </c>
      <c r="Q26" s="27" t="s">
        <v>169</v>
      </c>
      <c r="R26" s="27" t="s">
        <v>170</v>
      </c>
      <c r="S26" s="27" t="s">
        <v>171</v>
      </c>
      <c r="T26" s="26"/>
      <c r="U26" s="26"/>
      <c r="V26" s="27" t="s">
        <v>172</v>
      </c>
      <c r="W26" s="27" t="s">
        <v>173</v>
      </c>
      <c r="X26" s="27" t="s">
        <v>174</v>
      </c>
      <c r="Y26" s="27" t="s">
        <v>175</v>
      </c>
    </row>
    <row r="27" spans="1:25" ht="245.1" customHeight="1" thickTop="1" thickBot="1">
      <c r="A27" s="39" t="s">
        <v>107</v>
      </c>
      <c r="B27" s="2" t="s">
        <v>108</v>
      </c>
      <c r="C27" s="3">
        <v>8</v>
      </c>
      <c r="D27" s="13"/>
      <c r="E27" s="1" t="s">
        <v>0</v>
      </c>
      <c r="F27" s="1" t="str">
        <f>"§36 ust. 2 ust. 3 "&amp;prawo!B3</f>
        <v>§36 ust. 2 ust. 3 rozporządzenia Ministra Zdrowia z dnia 26 czerwca 2012 r. w sprawie szczegółowych wymagań, jakim powinny odpowiadać pomieszczenia i urządzenia podmiotu wykonującego działalność leczniczą (Dz.U. 2012 poz. 739);</v>
      </c>
      <c r="G27" s="1" t="s">
        <v>30</v>
      </c>
      <c r="H27" s="13" t="s">
        <v>0</v>
      </c>
      <c r="I27" s="1" t="s">
        <v>0</v>
      </c>
      <c r="J27" s="1" t="s">
        <v>0</v>
      </c>
      <c r="K27" s="25">
        <f t="shared" si="1"/>
        <v>0</v>
      </c>
      <c r="P27" s="27" t="s">
        <v>168</v>
      </c>
      <c r="Q27" s="27" t="s">
        <v>169</v>
      </c>
      <c r="R27" s="27" t="s">
        <v>170</v>
      </c>
      <c r="S27" s="27" t="s">
        <v>171</v>
      </c>
      <c r="T27" s="26"/>
      <c r="U27" s="26"/>
      <c r="V27" s="27" t="s">
        <v>172</v>
      </c>
      <c r="W27" s="27" t="s">
        <v>173</v>
      </c>
      <c r="X27" s="27" t="s">
        <v>174</v>
      </c>
      <c r="Y27" s="27" t="s">
        <v>175</v>
      </c>
    </row>
    <row r="28" spans="1:25" ht="157.5" customHeight="1" thickTop="1" thickBot="1">
      <c r="A28" s="41"/>
      <c r="B28" s="14" t="s">
        <v>109</v>
      </c>
      <c r="C28" s="7">
        <v>9</v>
      </c>
      <c r="D28" s="13"/>
      <c r="E28" s="8" t="s">
        <v>0</v>
      </c>
      <c r="F28" s="8" t="str">
        <f>"art. 11 ust. 2 pkt 3 "&amp;prawo!B17</f>
        <v>art. 11 ust. 2 pkt 3 ustawy z dnia 5 grudnia 2008 r. o zapobieganiu oraz zwalczaniu zakażeń i chorób zakaźnych u ludzi (tekst jednolity Dz.U. z 2018 poz. 151);</v>
      </c>
      <c r="G28" s="8" t="s">
        <v>104</v>
      </c>
      <c r="H28" s="13" t="s">
        <v>0</v>
      </c>
      <c r="I28" s="8"/>
      <c r="J28" s="8" t="s">
        <v>0</v>
      </c>
      <c r="K28" s="25">
        <f t="shared" si="1"/>
        <v>0</v>
      </c>
      <c r="P28" s="27" t="s">
        <v>176</v>
      </c>
      <c r="Q28" s="27" t="s">
        <v>177</v>
      </c>
      <c r="V28" s="27" t="s">
        <v>178</v>
      </c>
      <c r="W28" s="27" t="s">
        <v>179</v>
      </c>
    </row>
    <row r="29" spans="1:25" ht="13.5" thickTop="1"/>
    <row r="30" spans="1:25" ht="17.45" customHeight="1">
      <c r="A30" s="43" t="s">
        <v>24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25" ht="140.1" customHeight="1" thickBot="1">
      <c r="A31" s="45" t="s">
        <v>3</v>
      </c>
      <c r="B31" s="47" t="s">
        <v>4</v>
      </c>
      <c r="C31" s="48"/>
      <c r="D31" s="28" t="s">
        <v>25</v>
      </c>
      <c r="E31" s="28" t="s">
        <v>26</v>
      </c>
      <c r="F31" s="28" t="s">
        <v>7</v>
      </c>
      <c r="G31" s="28" t="s">
        <v>8</v>
      </c>
      <c r="H31" s="28" t="s">
        <v>27</v>
      </c>
      <c r="I31" s="28" t="s">
        <v>10</v>
      </c>
      <c r="J31" s="28" t="s">
        <v>11</v>
      </c>
      <c r="K31" s="29" t="s">
        <v>12</v>
      </c>
    </row>
    <row r="32" spans="1:25" ht="17.45" customHeight="1" thickTop="1" thickBot="1">
      <c r="A32" s="46"/>
      <c r="B32" s="49"/>
      <c r="C32" s="50"/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1">
        <v>8</v>
      </c>
    </row>
    <row r="33" spans="1:24" ht="210" customHeight="1" thickTop="1" thickBot="1">
      <c r="A33" s="51" t="s">
        <v>28</v>
      </c>
      <c r="B33" s="15" t="s">
        <v>110</v>
      </c>
      <c r="C33" s="4">
        <v>1</v>
      </c>
      <c r="D33" s="13" t="s">
        <v>29</v>
      </c>
      <c r="E33" s="13" t="s">
        <v>0</v>
      </c>
      <c r="F33" s="13" t="str">
        <f>"§3 ust. 1 "&amp;prawo!B8</f>
        <v>§3 ust. 1 rozporządzenia Ministra Zdrowia z dnia 5 października 2017 r. w sprawie szczegółowego sposobu postępowania z odpadami medycznymi (Dz.U. z 2017 r. poz. 1975);</v>
      </c>
      <c r="G33" s="13" t="s">
        <v>30</v>
      </c>
      <c r="H33" s="13" t="s">
        <v>0</v>
      </c>
      <c r="I33" s="13" t="s">
        <v>0</v>
      </c>
      <c r="J33" s="13" t="s">
        <v>0</v>
      </c>
      <c r="K33" s="25">
        <f t="shared" ref="K33:K40" si="2">IF(I33=P33,V33,IF(I33=Q33,W33,IF(I33=R33,X33,IF(I33=S33,Y33,IF(I33=" "," ",)))))</f>
        <v>0</v>
      </c>
      <c r="P33" s="27" t="s">
        <v>180</v>
      </c>
      <c r="Q33" s="27" t="s">
        <v>181</v>
      </c>
      <c r="R33" s="27" t="s">
        <v>182</v>
      </c>
      <c r="V33" s="27" t="s">
        <v>183</v>
      </c>
      <c r="W33" s="27" t="s">
        <v>184</v>
      </c>
      <c r="X33" s="27" t="s">
        <v>185</v>
      </c>
    </row>
    <row r="34" spans="1:24" ht="210" customHeight="1" thickTop="1" thickBot="1">
      <c r="A34" s="40"/>
      <c r="B34" s="2" t="s">
        <v>111</v>
      </c>
      <c r="C34" s="3">
        <v>2</v>
      </c>
      <c r="D34" s="1" t="s">
        <v>29</v>
      </c>
      <c r="E34" s="1" t="s">
        <v>0</v>
      </c>
      <c r="F34" s="1" t="str">
        <f>"§3 ust. 2 "&amp;prawo!B8</f>
        <v>§3 ust. 2 rozporządzenia Ministra Zdrowia z dnia 5 października 2017 r. w sprawie szczegółowego sposobu postępowania z odpadami medycznymi (Dz.U. z 2017 r. poz. 1975);</v>
      </c>
      <c r="G34" s="1" t="s">
        <v>30</v>
      </c>
      <c r="H34" s="13" t="s">
        <v>0</v>
      </c>
      <c r="I34" s="13" t="s">
        <v>0</v>
      </c>
      <c r="J34" s="1" t="s">
        <v>0</v>
      </c>
      <c r="K34" s="25">
        <f t="shared" si="2"/>
        <v>0</v>
      </c>
      <c r="P34" s="27" t="s">
        <v>180</v>
      </c>
      <c r="Q34" s="27" t="s">
        <v>181</v>
      </c>
      <c r="R34" s="27" t="s">
        <v>182</v>
      </c>
      <c r="V34" s="27" t="s">
        <v>183</v>
      </c>
      <c r="W34" s="27" t="s">
        <v>184</v>
      </c>
      <c r="X34" s="27" t="s">
        <v>185</v>
      </c>
    </row>
    <row r="35" spans="1:24" ht="210" customHeight="1" thickTop="1" thickBot="1">
      <c r="A35" s="40"/>
      <c r="B35" s="2" t="s">
        <v>112</v>
      </c>
      <c r="C35" s="3">
        <v>3</v>
      </c>
      <c r="D35" s="1" t="s">
        <v>29</v>
      </c>
      <c r="E35" s="1" t="s">
        <v>0</v>
      </c>
      <c r="F35" s="1" t="str">
        <f>"§3 ust. 3 "&amp;prawo!B8</f>
        <v>§3 ust. 3 rozporządzenia Ministra Zdrowia z dnia 5 października 2017 r. w sprawie szczegółowego sposobu postępowania z odpadami medycznymi (Dz.U. z 2017 r. poz. 1975);</v>
      </c>
      <c r="G35" s="1" t="s">
        <v>30</v>
      </c>
      <c r="H35" s="13" t="s">
        <v>0</v>
      </c>
      <c r="I35" s="13" t="s">
        <v>0</v>
      </c>
      <c r="J35" s="1" t="s">
        <v>0</v>
      </c>
      <c r="K35" s="25">
        <f t="shared" si="2"/>
        <v>0</v>
      </c>
      <c r="P35" s="27" t="s">
        <v>180</v>
      </c>
      <c r="Q35" s="27" t="s">
        <v>181</v>
      </c>
      <c r="R35" s="27" t="s">
        <v>182</v>
      </c>
      <c r="V35" s="27" t="s">
        <v>183</v>
      </c>
      <c r="W35" s="27" t="s">
        <v>184</v>
      </c>
      <c r="X35" s="27" t="s">
        <v>185</v>
      </c>
    </row>
    <row r="36" spans="1:24" ht="210" customHeight="1" thickTop="1" thickBot="1">
      <c r="A36" s="40"/>
      <c r="B36" s="2" t="s">
        <v>199</v>
      </c>
      <c r="C36" s="3">
        <v>4</v>
      </c>
      <c r="D36" s="1" t="s">
        <v>29</v>
      </c>
      <c r="E36" s="1" t="s">
        <v>0</v>
      </c>
      <c r="F36" s="1" t="str">
        <f>"§3 ust. 5 "&amp;prawo!B8</f>
        <v>§3 ust. 5 rozporządzenia Ministra Zdrowia z dnia 5 października 2017 r. w sprawie szczegółowego sposobu postępowania z odpadami medycznymi (Dz.U. z 2017 r. poz. 1975);</v>
      </c>
      <c r="G36" s="1" t="s">
        <v>30</v>
      </c>
      <c r="H36" s="13" t="s">
        <v>0</v>
      </c>
      <c r="I36" s="13" t="s">
        <v>0</v>
      </c>
      <c r="J36" s="1" t="s">
        <v>0</v>
      </c>
      <c r="K36" s="25">
        <f t="shared" si="2"/>
        <v>0</v>
      </c>
      <c r="P36" s="27" t="s">
        <v>180</v>
      </c>
      <c r="Q36" s="27" t="s">
        <v>181</v>
      </c>
      <c r="R36" s="27" t="s">
        <v>182</v>
      </c>
      <c r="V36" s="27" t="s">
        <v>183</v>
      </c>
      <c r="W36" s="27" t="s">
        <v>184</v>
      </c>
      <c r="X36" s="27" t="s">
        <v>185</v>
      </c>
    </row>
    <row r="37" spans="1:24" ht="210" customHeight="1" thickTop="1" thickBot="1">
      <c r="A37" s="40"/>
      <c r="B37" s="2" t="s">
        <v>113</v>
      </c>
      <c r="C37" s="3">
        <v>5</v>
      </c>
      <c r="D37" s="1" t="s">
        <v>29</v>
      </c>
      <c r="E37" s="1" t="s">
        <v>0</v>
      </c>
      <c r="F37" s="1" t="str">
        <f>"§3 ust. 5 "&amp;prawo!B8</f>
        <v>§3 ust. 5 rozporządzenia Ministra Zdrowia z dnia 5 października 2017 r. w sprawie szczegółowego sposobu postępowania z odpadami medycznymi (Dz.U. z 2017 r. poz. 1975);</v>
      </c>
      <c r="G37" s="1" t="s">
        <v>30</v>
      </c>
      <c r="H37" s="13" t="s">
        <v>0</v>
      </c>
      <c r="I37" s="13" t="s">
        <v>0</v>
      </c>
      <c r="J37" s="1" t="s">
        <v>0</v>
      </c>
      <c r="K37" s="25">
        <f t="shared" si="2"/>
        <v>0</v>
      </c>
      <c r="P37" s="27" t="s">
        <v>180</v>
      </c>
      <c r="Q37" s="27" t="s">
        <v>181</v>
      </c>
      <c r="R37" s="27" t="s">
        <v>182</v>
      </c>
      <c r="V37" s="27" t="s">
        <v>183</v>
      </c>
      <c r="W37" s="27" t="s">
        <v>184</v>
      </c>
      <c r="X37" s="27" t="s">
        <v>185</v>
      </c>
    </row>
    <row r="38" spans="1:24" ht="210" customHeight="1" thickTop="1" thickBot="1">
      <c r="A38" s="40"/>
      <c r="B38" s="2" t="s">
        <v>31</v>
      </c>
      <c r="C38" s="3">
        <v>6</v>
      </c>
      <c r="D38" s="1" t="s">
        <v>29</v>
      </c>
      <c r="E38" s="1" t="s">
        <v>0</v>
      </c>
      <c r="F38" s="1" t="str">
        <f>"§4 ust. 1 "&amp;prawo!B8</f>
        <v>§4 ust. 1 rozporządzenia Ministra Zdrowia z dnia 5 października 2017 r. w sprawie szczegółowego sposobu postępowania z odpadami medycznymi (Dz.U. z 2017 r. poz. 1975);</v>
      </c>
      <c r="G38" s="1" t="s">
        <v>30</v>
      </c>
      <c r="H38" s="13" t="s">
        <v>0</v>
      </c>
      <c r="I38" s="13" t="s">
        <v>0</v>
      </c>
      <c r="J38" s="1" t="s">
        <v>0</v>
      </c>
      <c r="K38" s="25">
        <f t="shared" si="2"/>
        <v>0</v>
      </c>
      <c r="P38" s="27" t="s">
        <v>180</v>
      </c>
      <c r="Q38" s="27" t="s">
        <v>181</v>
      </c>
      <c r="R38" s="27" t="s">
        <v>182</v>
      </c>
      <c r="V38" s="27" t="s">
        <v>183</v>
      </c>
      <c r="W38" s="27" t="s">
        <v>184</v>
      </c>
      <c r="X38" s="27" t="s">
        <v>185</v>
      </c>
    </row>
    <row r="39" spans="1:24" ht="210" customHeight="1" thickTop="1" thickBot="1">
      <c r="A39" s="40"/>
      <c r="B39" s="2" t="s">
        <v>32</v>
      </c>
      <c r="C39" s="3">
        <v>7</v>
      </c>
      <c r="D39" s="1" t="s">
        <v>29</v>
      </c>
      <c r="E39" s="1" t="s">
        <v>0</v>
      </c>
      <c r="F39" s="1" t="str">
        <f>"§4 ust. 2 "&amp;prawo!B8</f>
        <v>§4 ust. 2 rozporządzenia Ministra Zdrowia z dnia 5 października 2017 r. w sprawie szczegółowego sposobu postępowania z odpadami medycznymi (Dz.U. z 2017 r. poz. 1975);</v>
      </c>
      <c r="G39" s="1" t="s">
        <v>30</v>
      </c>
      <c r="H39" s="13" t="s">
        <v>0</v>
      </c>
      <c r="I39" s="13" t="s">
        <v>0</v>
      </c>
      <c r="J39" s="1" t="s">
        <v>0</v>
      </c>
      <c r="K39" s="25">
        <f t="shared" si="2"/>
        <v>0</v>
      </c>
      <c r="P39" s="27" t="s">
        <v>180</v>
      </c>
      <c r="Q39" s="27" t="s">
        <v>181</v>
      </c>
      <c r="R39" s="27" t="s">
        <v>182</v>
      </c>
      <c r="V39" s="27" t="s">
        <v>183</v>
      </c>
      <c r="W39" s="27" t="s">
        <v>184</v>
      </c>
      <c r="X39" s="27" t="s">
        <v>185</v>
      </c>
    </row>
    <row r="40" spans="1:24" ht="192.6" customHeight="1" thickTop="1" thickBot="1">
      <c r="A40" s="41"/>
      <c r="B40" s="14" t="s">
        <v>114</v>
      </c>
      <c r="C40" s="7">
        <v>8</v>
      </c>
      <c r="D40" s="8" t="s">
        <v>29</v>
      </c>
      <c r="E40" s="8" t="s">
        <v>0</v>
      </c>
      <c r="F40" s="8" t="str">
        <f>"§6 "&amp;prawo!B8</f>
        <v>§6 rozporządzenia Ministra Zdrowia z dnia 5 października 2017 r. w sprawie szczegółowego sposobu postępowania z odpadami medycznymi (Dz.U. z 2017 r. poz. 1975);</v>
      </c>
      <c r="G40" s="8" t="s">
        <v>30</v>
      </c>
      <c r="H40" s="13" t="s">
        <v>0</v>
      </c>
      <c r="I40" s="13"/>
      <c r="J40" s="8" t="s">
        <v>0</v>
      </c>
      <c r="K40" s="25">
        <f t="shared" si="2"/>
        <v>0</v>
      </c>
      <c r="P40" s="27" t="s">
        <v>180</v>
      </c>
      <c r="Q40" s="27" t="s">
        <v>181</v>
      </c>
      <c r="R40" s="27" t="s">
        <v>182</v>
      </c>
      <c r="V40" s="27" t="s">
        <v>183</v>
      </c>
      <c r="W40" s="27" t="s">
        <v>184</v>
      </c>
      <c r="X40" s="27" t="s">
        <v>185</v>
      </c>
    </row>
    <row r="41" spans="1:24" ht="35.1" customHeight="1" thickTop="1">
      <c r="A41" s="37" t="s">
        <v>115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3" spans="1:24" ht="17.45" customHeight="1">
      <c r="A43" s="43" t="s">
        <v>34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24" ht="140.1" customHeight="1" thickBot="1">
      <c r="A44" s="45" t="s">
        <v>3</v>
      </c>
      <c r="B44" s="47" t="s">
        <v>4</v>
      </c>
      <c r="C44" s="48"/>
      <c r="D44" s="28" t="s">
        <v>5</v>
      </c>
      <c r="E44" s="28" t="s">
        <v>26</v>
      </c>
      <c r="F44" s="28" t="s">
        <v>7</v>
      </c>
      <c r="G44" s="28" t="s">
        <v>8</v>
      </c>
      <c r="H44" s="28" t="s">
        <v>27</v>
      </c>
      <c r="I44" s="28" t="s">
        <v>10</v>
      </c>
      <c r="J44" s="28" t="s">
        <v>11</v>
      </c>
      <c r="K44" s="29" t="s">
        <v>12</v>
      </c>
    </row>
    <row r="45" spans="1:24" ht="17.45" customHeight="1" thickTop="1" thickBot="1">
      <c r="A45" s="46"/>
      <c r="B45" s="49"/>
      <c r="C45" s="50"/>
      <c r="D45" s="30">
        <v>1</v>
      </c>
      <c r="E45" s="30">
        <v>2</v>
      </c>
      <c r="F45" s="30">
        <v>3</v>
      </c>
      <c r="G45" s="30">
        <v>4</v>
      </c>
      <c r="H45" s="30">
        <v>5</v>
      </c>
      <c r="I45" s="30">
        <v>6</v>
      </c>
      <c r="J45" s="30">
        <v>7</v>
      </c>
      <c r="K45" s="31">
        <v>8</v>
      </c>
    </row>
    <row r="46" spans="1:24" ht="210" customHeight="1" thickTop="1" thickBot="1">
      <c r="A46" s="11" t="s">
        <v>35</v>
      </c>
      <c r="B46" s="15" t="s">
        <v>36</v>
      </c>
      <c r="C46" s="4">
        <v>1</v>
      </c>
      <c r="D46" s="13" t="s">
        <v>29</v>
      </c>
      <c r="E46" s="13" t="s">
        <v>0</v>
      </c>
      <c r="F46" s="13" t="str">
        <f>"§7 ust 1 "&amp;prawo!B8</f>
        <v>§7 ust 1 rozporządzenia Ministra Zdrowia z dnia 5 października 2017 r. w sprawie szczegółowego sposobu postępowania z odpadami medycznymi (Dz.U. z 2017 r. poz. 1975);</v>
      </c>
      <c r="G46" s="13" t="s">
        <v>30</v>
      </c>
      <c r="H46" s="13" t="s">
        <v>0</v>
      </c>
      <c r="I46" s="13" t="s">
        <v>0</v>
      </c>
      <c r="J46" s="13" t="s">
        <v>0</v>
      </c>
      <c r="K46" s="25">
        <f>IF(I46=P46,V46,IF(I46=Q46,W46,IF(I46=R46,X46,IF(I46=S46,Y46,IF(I46=" "," ",)))))</f>
        <v>0</v>
      </c>
      <c r="P46" s="27" t="s">
        <v>180</v>
      </c>
      <c r="Q46" s="27" t="s">
        <v>181</v>
      </c>
      <c r="R46" s="27" t="s">
        <v>182</v>
      </c>
      <c r="V46" s="27" t="s">
        <v>183</v>
      </c>
      <c r="W46" s="27" t="s">
        <v>184</v>
      </c>
      <c r="X46" s="27" t="s">
        <v>185</v>
      </c>
    </row>
    <row r="47" spans="1:24" ht="210" customHeight="1" thickTop="1" thickBot="1">
      <c r="A47" s="6" t="s">
        <v>37</v>
      </c>
      <c r="B47" s="14" t="s">
        <v>38</v>
      </c>
      <c r="C47" s="7">
        <v>2</v>
      </c>
      <c r="D47" s="8" t="s">
        <v>29</v>
      </c>
      <c r="E47" s="8" t="s">
        <v>0</v>
      </c>
      <c r="F47" s="8" t="str">
        <f>"§7 ust. 7 "&amp;prawo!B8</f>
        <v>§7 ust. 7 rozporządzenia Ministra Zdrowia z dnia 5 października 2017 r. w sprawie szczegółowego sposobu postępowania z odpadami medycznymi (Dz.U. z 2017 r. poz. 1975);</v>
      </c>
      <c r="G47" s="8" t="s">
        <v>30</v>
      </c>
      <c r="H47" s="13" t="s">
        <v>0</v>
      </c>
      <c r="I47" s="13"/>
      <c r="J47" s="8" t="s">
        <v>0</v>
      </c>
      <c r="K47" s="25">
        <f>IF(I47=P47,V47,IF(I47=Q47,W47,IF(I47=R47,X47,IF(I47=S47,Y47,IF(I47=" "," ",)))))</f>
        <v>0</v>
      </c>
      <c r="P47" s="27" t="s">
        <v>180</v>
      </c>
      <c r="Q47" s="27" t="s">
        <v>181</v>
      </c>
      <c r="R47" s="27" t="s">
        <v>182</v>
      </c>
      <c r="V47" s="27" t="s">
        <v>183</v>
      </c>
      <c r="W47" s="27" t="s">
        <v>184</v>
      </c>
      <c r="X47" s="27" t="s">
        <v>185</v>
      </c>
    </row>
    <row r="48" spans="1:24" ht="23.25" customHeight="1" thickTop="1">
      <c r="A48" s="37" t="s">
        <v>33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50" spans="1:24" ht="17.45" customHeight="1">
      <c r="A50" s="43" t="s">
        <v>39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24" ht="140.1" customHeight="1" thickBot="1">
      <c r="A51" s="45" t="s">
        <v>3</v>
      </c>
      <c r="B51" s="47" t="s">
        <v>4</v>
      </c>
      <c r="C51" s="48"/>
      <c r="D51" s="28" t="s">
        <v>25</v>
      </c>
      <c r="E51" s="28" t="s">
        <v>26</v>
      </c>
      <c r="F51" s="28" t="s">
        <v>7</v>
      </c>
      <c r="G51" s="28" t="s">
        <v>8</v>
      </c>
      <c r="H51" s="28" t="s">
        <v>27</v>
      </c>
      <c r="I51" s="28" t="s">
        <v>10</v>
      </c>
      <c r="J51" s="28" t="s">
        <v>11</v>
      </c>
      <c r="K51" s="29" t="s">
        <v>12</v>
      </c>
    </row>
    <row r="52" spans="1:24" ht="17.45" customHeight="1" thickTop="1" thickBot="1">
      <c r="A52" s="46"/>
      <c r="B52" s="49"/>
      <c r="C52" s="50"/>
      <c r="D52" s="30">
        <v>1</v>
      </c>
      <c r="E52" s="30">
        <v>2</v>
      </c>
      <c r="F52" s="30">
        <v>3</v>
      </c>
      <c r="G52" s="30">
        <v>4</v>
      </c>
      <c r="H52" s="30">
        <v>5</v>
      </c>
      <c r="I52" s="30">
        <v>6</v>
      </c>
      <c r="J52" s="30">
        <v>7</v>
      </c>
      <c r="K52" s="31">
        <v>8</v>
      </c>
    </row>
    <row r="53" spans="1:24" ht="210" customHeight="1" thickTop="1" thickBot="1">
      <c r="A53" s="51" t="s">
        <v>40</v>
      </c>
      <c r="B53" s="15" t="s">
        <v>41</v>
      </c>
      <c r="C53" s="4">
        <v>1</v>
      </c>
      <c r="D53" s="13" t="s">
        <v>29</v>
      </c>
      <c r="E53" s="13" t="s">
        <v>0</v>
      </c>
      <c r="F53" s="13" t="str">
        <f>"§7 ust. 2 pkt 1 "&amp;prawo!B8</f>
        <v>§7 ust. 2 pkt 1 rozporządzenia Ministra Zdrowia z dnia 5 października 2017 r. w sprawie szczegółowego sposobu postępowania z odpadami medycznymi (Dz.U. z 2017 r. poz. 1975);</v>
      </c>
      <c r="G53" s="13" t="s">
        <v>30</v>
      </c>
      <c r="H53" s="13" t="s">
        <v>0</v>
      </c>
      <c r="I53" s="13" t="s">
        <v>0</v>
      </c>
      <c r="J53" s="13" t="s">
        <v>0</v>
      </c>
      <c r="K53" s="25">
        <f t="shared" ref="K53:K60" si="3">IF(I53=P53,V53,IF(I53=Q53,W53,IF(I53=R53,X53,IF(I53=S53,Y53,IF(I53=" "," ",)))))</f>
        <v>0</v>
      </c>
      <c r="P53" s="27" t="s">
        <v>180</v>
      </c>
      <c r="Q53" s="27" t="s">
        <v>181</v>
      </c>
      <c r="R53" s="27" t="s">
        <v>182</v>
      </c>
      <c r="V53" s="27" t="s">
        <v>183</v>
      </c>
      <c r="W53" s="27" t="s">
        <v>184</v>
      </c>
      <c r="X53" s="27" t="s">
        <v>185</v>
      </c>
    </row>
    <row r="54" spans="1:24" ht="210" customHeight="1" thickTop="1" thickBot="1">
      <c r="A54" s="40"/>
      <c r="B54" s="2" t="s">
        <v>42</v>
      </c>
      <c r="C54" s="3">
        <v>2</v>
      </c>
      <c r="D54" s="1" t="s">
        <v>29</v>
      </c>
      <c r="E54" s="1" t="s">
        <v>0</v>
      </c>
      <c r="F54" s="1" t="str">
        <f>"§7 ust. 2 pkt 2 "&amp;prawo!B8</f>
        <v>§7 ust. 2 pkt 2 rozporządzenia Ministra Zdrowia z dnia 5 października 2017 r. w sprawie szczegółowego sposobu postępowania z odpadami medycznymi (Dz.U. z 2017 r. poz. 1975);</v>
      </c>
      <c r="G54" s="1" t="s">
        <v>30</v>
      </c>
      <c r="H54" s="13" t="s">
        <v>0</v>
      </c>
      <c r="I54" s="13" t="s">
        <v>0</v>
      </c>
      <c r="J54" s="1" t="s">
        <v>0</v>
      </c>
      <c r="K54" s="25">
        <f t="shared" si="3"/>
        <v>0</v>
      </c>
      <c r="P54" s="27" t="s">
        <v>180</v>
      </c>
      <c r="Q54" s="27" t="s">
        <v>181</v>
      </c>
      <c r="R54" s="27" t="s">
        <v>182</v>
      </c>
      <c r="V54" s="27" t="s">
        <v>183</v>
      </c>
      <c r="W54" s="27" t="s">
        <v>184</v>
      </c>
      <c r="X54" s="27" t="s">
        <v>185</v>
      </c>
    </row>
    <row r="55" spans="1:24" ht="210" customHeight="1" thickTop="1" thickBot="1">
      <c r="A55" s="40"/>
      <c r="B55" s="2" t="s">
        <v>43</v>
      </c>
      <c r="C55" s="3">
        <v>3</v>
      </c>
      <c r="D55" s="1" t="s">
        <v>29</v>
      </c>
      <c r="E55" s="1" t="s">
        <v>0</v>
      </c>
      <c r="F55" s="1" t="str">
        <f>"§7 ust. 2 pkt 3 "&amp;prawo!B8</f>
        <v>§7 ust. 2 pkt 3 rozporządzenia Ministra Zdrowia z dnia 5 października 2017 r. w sprawie szczegółowego sposobu postępowania z odpadami medycznymi (Dz.U. z 2017 r. poz. 1975);</v>
      </c>
      <c r="G55" s="1" t="s">
        <v>30</v>
      </c>
      <c r="H55" s="13" t="s">
        <v>0</v>
      </c>
      <c r="I55" s="13" t="s">
        <v>0</v>
      </c>
      <c r="J55" s="1" t="s">
        <v>0</v>
      </c>
      <c r="K55" s="25">
        <f t="shared" si="3"/>
        <v>0</v>
      </c>
      <c r="P55" s="27" t="s">
        <v>180</v>
      </c>
      <c r="Q55" s="27" t="s">
        <v>181</v>
      </c>
      <c r="R55" s="27" t="s">
        <v>182</v>
      </c>
      <c r="V55" s="27" t="s">
        <v>183</v>
      </c>
      <c r="W55" s="27" t="s">
        <v>184</v>
      </c>
      <c r="X55" s="27" t="s">
        <v>185</v>
      </c>
    </row>
    <row r="56" spans="1:24" ht="210" customHeight="1" thickTop="1" thickBot="1">
      <c r="A56" s="40"/>
      <c r="B56" s="2" t="s">
        <v>44</v>
      </c>
      <c r="C56" s="3">
        <v>4</v>
      </c>
      <c r="D56" s="1" t="s">
        <v>29</v>
      </c>
      <c r="E56" s="1" t="s">
        <v>0</v>
      </c>
      <c r="F56" s="1" t="str">
        <f>"§7 ust. 2 pkt 4 "&amp;prawo!B8</f>
        <v>§7 ust. 2 pkt 4 rozporządzenia Ministra Zdrowia z dnia 5 października 2017 r. w sprawie szczegółowego sposobu postępowania z odpadami medycznymi (Dz.U. z 2017 r. poz. 1975);</v>
      </c>
      <c r="G56" s="1" t="s">
        <v>30</v>
      </c>
      <c r="H56" s="13" t="s">
        <v>0</v>
      </c>
      <c r="I56" s="13" t="s">
        <v>0</v>
      </c>
      <c r="J56" s="1" t="s">
        <v>0</v>
      </c>
      <c r="K56" s="25">
        <f t="shared" si="3"/>
        <v>0</v>
      </c>
      <c r="P56" s="27" t="s">
        <v>180</v>
      </c>
      <c r="Q56" s="27" t="s">
        <v>181</v>
      </c>
      <c r="R56" s="27" t="s">
        <v>182</v>
      </c>
      <c r="V56" s="27" t="s">
        <v>183</v>
      </c>
      <c r="W56" s="27" t="s">
        <v>184</v>
      </c>
      <c r="X56" s="27" t="s">
        <v>185</v>
      </c>
    </row>
    <row r="57" spans="1:24" ht="210" customHeight="1" thickTop="1" thickBot="1">
      <c r="A57" s="40"/>
      <c r="B57" s="2" t="s">
        <v>45</v>
      </c>
      <c r="C57" s="3">
        <v>5</v>
      </c>
      <c r="D57" s="1" t="s">
        <v>29</v>
      </c>
      <c r="E57" s="1" t="s">
        <v>0</v>
      </c>
      <c r="F57" s="1" t="str">
        <f>"§7 ust. 2 pkt 5 "&amp;prawo!B8</f>
        <v>§7 ust. 2 pkt 5 rozporządzenia Ministra Zdrowia z dnia 5 października 2017 r. w sprawie szczegółowego sposobu postępowania z odpadami medycznymi (Dz.U. z 2017 r. poz. 1975);</v>
      </c>
      <c r="G57" s="1" t="s">
        <v>30</v>
      </c>
      <c r="H57" s="13" t="s">
        <v>0</v>
      </c>
      <c r="I57" s="13" t="s">
        <v>0</v>
      </c>
      <c r="J57" s="1" t="s">
        <v>0</v>
      </c>
      <c r="K57" s="25">
        <f t="shared" si="3"/>
        <v>0</v>
      </c>
      <c r="P57" s="27" t="s">
        <v>180</v>
      </c>
      <c r="Q57" s="27" t="s">
        <v>181</v>
      </c>
      <c r="R57" s="27" t="s">
        <v>182</v>
      </c>
      <c r="V57" s="27" t="s">
        <v>183</v>
      </c>
      <c r="W57" s="27" t="s">
        <v>184</v>
      </c>
      <c r="X57" s="27" t="s">
        <v>185</v>
      </c>
    </row>
    <row r="58" spans="1:24" ht="210" customHeight="1" thickTop="1" thickBot="1">
      <c r="A58" s="40"/>
      <c r="B58" s="2" t="s">
        <v>46</v>
      </c>
      <c r="C58" s="3">
        <v>6</v>
      </c>
      <c r="D58" s="1" t="s">
        <v>29</v>
      </c>
      <c r="E58" s="1" t="s">
        <v>0</v>
      </c>
      <c r="F58" s="1" t="str">
        <f>"§7 ust. 2 pkt 6 "&amp;prawo!B8</f>
        <v>§7 ust. 2 pkt 6 rozporządzenia Ministra Zdrowia z dnia 5 października 2017 r. w sprawie szczegółowego sposobu postępowania z odpadami medycznymi (Dz.U. z 2017 r. poz. 1975);</v>
      </c>
      <c r="G58" s="1" t="s">
        <v>30</v>
      </c>
      <c r="H58" s="13" t="s">
        <v>0</v>
      </c>
      <c r="I58" s="13" t="s">
        <v>0</v>
      </c>
      <c r="J58" s="1" t="s">
        <v>0</v>
      </c>
      <c r="K58" s="25">
        <f t="shared" si="3"/>
        <v>0</v>
      </c>
      <c r="P58" s="27" t="s">
        <v>180</v>
      </c>
      <c r="Q58" s="27" t="s">
        <v>181</v>
      </c>
      <c r="R58" s="27" t="s">
        <v>182</v>
      </c>
      <c r="V58" s="27" t="s">
        <v>183</v>
      </c>
      <c r="W58" s="27" t="s">
        <v>184</v>
      </c>
      <c r="X58" s="27" t="s">
        <v>185</v>
      </c>
    </row>
    <row r="59" spans="1:24" ht="210" customHeight="1" thickTop="1" thickBot="1">
      <c r="A59" s="40"/>
      <c r="B59" s="2" t="s">
        <v>116</v>
      </c>
      <c r="C59" s="3">
        <v>7</v>
      </c>
      <c r="D59" s="1" t="s">
        <v>29</v>
      </c>
      <c r="E59" s="1" t="s">
        <v>0</v>
      </c>
      <c r="F59" s="1" t="str">
        <f>"§7 ust. 2 pkt 8 "&amp;prawo!B8</f>
        <v>§7 ust. 2 pkt 8 rozporządzenia Ministra Zdrowia z dnia 5 października 2017 r. w sprawie szczegółowego sposobu postępowania z odpadami medycznymi (Dz.U. z 2017 r. poz. 1975);</v>
      </c>
      <c r="G59" s="1" t="s">
        <v>30</v>
      </c>
      <c r="H59" s="13" t="s">
        <v>0</v>
      </c>
      <c r="I59" s="13" t="s">
        <v>0</v>
      </c>
      <c r="J59" s="1" t="s">
        <v>0</v>
      </c>
      <c r="K59" s="25">
        <f t="shared" si="3"/>
        <v>0</v>
      </c>
      <c r="P59" s="27" t="s">
        <v>180</v>
      </c>
      <c r="Q59" s="27" t="s">
        <v>181</v>
      </c>
      <c r="R59" s="27" t="s">
        <v>182</v>
      </c>
      <c r="V59" s="27" t="s">
        <v>183</v>
      </c>
      <c r="W59" s="27" t="s">
        <v>184</v>
      </c>
      <c r="X59" s="27" t="s">
        <v>185</v>
      </c>
    </row>
    <row r="60" spans="1:24" ht="210" customHeight="1" thickTop="1" thickBot="1">
      <c r="A60" s="41"/>
      <c r="B60" s="14" t="s">
        <v>47</v>
      </c>
      <c r="C60" s="7">
        <v>8</v>
      </c>
      <c r="D60" s="8" t="s">
        <v>29</v>
      </c>
      <c r="E60" s="8" t="s">
        <v>0</v>
      </c>
      <c r="F60" s="8" t="str">
        <f>"§7 ust. 5 "&amp;prawo!B8</f>
        <v>§7 ust. 5 rozporządzenia Ministra Zdrowia z dnia 5 października 2017 r. w sprawie szczegółowego sposobu postępowania z odpadami medycznymi (Dz.U. z 2017 r. poz. 1975);</v>
      </c>
      <c r="G60" s="8" t="s">
        <v>30</v>
      </c>
      <c r="H60" s="13" t="s">
        <v>0</v>
      </c>
      <c r="I60" s="13" t="s">
        <v>0</v>
      </c>
      <c r="J60" s="8" t="s">
        <v>0</v>
      </c>
      <c r="K60" s="25">
        <f t="shared" si="3"/>
        <v>0</v>
      </c>
      <c r="P60" s="27" t="s">
        <v>180</v>
      </c>
      <c r="Q60" s="27" t="s">
        <v>181</v>
      </c>
      <c r="R60" s="27" t="s">
        <v>182</v>
      </c>
      <c r="V60" s="27" t="s">
        <v>183</v>
      </c>
      <c r="W60" s="27" t="s">
        <v>184</v>
      </c>
      <c r="X60" s="27" t="s">
        <v>185</v>
      </c>
    </row>
    <row r="61" spans="1:24" ht="11.65" customHeight="1" thickTop="1">
      <c r="A61" s="37" t="s">
        <v>117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3" spans="1:24" ht="17.45" customHeight="1">
      <c r="A63" s="43" t="s">
        <v>48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24" ht="140.1" customHeight="1" thickBot="1">
      <c r="A64" s="45" t="s">
        <v>3</v>
      </c>
      <c r="B64" s="47" t="s">
        <v>4</v>
      </c>
      <c r="C64" s="48"/>
      <c r="D64" s="28" t="s">
        <v>25</v>
      </c>
      <c r="E64" s="28" t="s">
        <v>26</v>
      </c>
      <c r="F64" s="28" t="s">
        <v>7</v>
      </c>
      <c r="G64" s="28" t="s">
        <v>8</v>
      </c>
      <c r="H64" s="28" t="s">
        <v>27</v>
      </c>
      <c r="I64" s="28" t="s">
        <v>10</v>
      </c>
      <c r="J64" s="28" t="s">
        <v>11</v>
      </c>
      <c r="K64" s="29" t="s">
        <v>12</v>
      </c>
    </row>
    <row r="65" spans="1:24" ht="17.45" customHeight="1" thickTop="1" thickBot="1">
      <c r="A65" s="46"/>
      <c r="B65" s="49"/>
      <c r="C65" s="50"/>
      <c r="D65" s="30">
        <v>1</v>
      </c>
      <c r="E65" s="30">
        <v>2</v>
      </c>
      <c r="F65" s="30">
        <v>3</v>
      </c>
      <c r="G65" s="30">
        <v>4</v>
      </c>
      <c r="H65" s="30">
        <v>5</v>
      </c>
      <c r="I65" s="30">
        <v>6</v>
      </c>
      <c r="J65" s="30">
        <v>7</v>
      </c>
      <c r="K65" s="31">
        <v>8</v>
      </c>
    </row>
    <row r="66" spans="1:24" ht="210" customHeight="1" thickTop="1" thickBot="1">
      <c r="A66" s="51" t="s">
        <v>49</v>
      </c>
      <c r="B66" s="15" t="s">
        <v>50</v>
      </c>
      <c r="C66" s="4">
        <v>1</v>
      </c>
      <c r="D66" s="13" t="s">
        <v>29</v>
      </c>
      <c r="E66" s="13" t="s">
        <v>0</v>
      </c>
      <c r="F66" s="13" t="str">
        <f>"§7 ust. 3 pkt 1 "&amp;prawo!B8</f>
        <v>§7 ust. 3 pkt 1 rozporządzenia Ministra Zdrowia z dnia 5 października 2017 r. w sprawie szczegółowego sposobu postępowania z odpadami medycznymi (Dz.U. z 2017 r. poz. 1975);</v>
      </c>
      <c r="G66" s="13" t="s">
        <v>30</v>
      </c>
      <c r="H66" s="13" t="s">
        <v>0</v>
      </c>
      <c r="I66" s="13" t="s">
        <v>0</v>
      </c>
      <c r="J66" s="13" t="s">
        <v>0</v>
      </c>
      <c r="K66" s="25">
        <f t="shared" ref="K66:K75" si="4">IF(I66=P66,V66,IF(I66=Q66,W66,IF(I66=R66,X66,IF(I66=S66,Y66,IF(I66=" "," ",)))))</f>
        <v>0</v>
      </c>
      <c r="P66" s="27" t="s">
        <v>180</v>
      </c>
      <c r="Q66" s="27" t="s">
        <v>181</v>
      </c>
      <c r="R66" s="27" t="s">
        <v>182</v>
      </c>
      <c r="V66" s="27" t="s">
        <v>183</v>
      </c>
      <c r="W66" s="27" t="s">
        <v>184</v>
      </c>
      <c r="X66" s="27" t="s">
        <v>185</v>
      </c>
    </row>
    <row r="67" spans="1:24" ht="210" customHeight="1" thickTop="1" thickBot="1">
      <c r="A67" s="40"/>
      <c r="B67" s="2" t="s">
        <v>51</v>
      </c>
      <c r="C67" s="3">
        <v>2</v>
      </c>
      <c r="D67" s="1" t="s">
        <v>29</v>
      </c>
      <c r="E67" s="1" t="s">
        <v>0</v>
      </c>
      <c r="F67" s="1" t="str">
        <f>"§7 ust. 3 pkt 2 "&amp;prawo!B8</f>
        <v>§7 ust. 3 pkt 2 rozporządzenia Ministra Zdrowia z dnia 5 października 2017 r. w sprawie szczegółowego sposobu postępowania z odpadami medycznymi (Dz.U. z 2017 r. poz. 1975);</v>
      </c>
      <c r="G67" s="1" t="s">
        <v>30</v>
      </c>
      <c r="H67" s="13" t="s">
        <v>0</v>
      </c>
      <c r="I67" s="13" t="s">
        <v>0</v>
      </c>
      <c r="J67" s="1" t="s">
        <v>0</v>
      </c>
      <c r="K67" s="25">
        <f t="shared" si="4"/>
        <v>0</v>
      </c>
      <c r="P67" s="27" t="s">
        <v>180</v>
      </c>
      <c r="Q67" s="27" t="s">
        <v>181</v>
      </c>
      <c r="R67" s="27" t="s">
        <v>182</v>
      </c>
      <c r="V67" s="27" t="s">
        <v>183</v>
      </c>
      <c r="W67" s="27" t="s">
        <v>184</v>
      </c>
      <c r="X67" s="27" t="s">
        <v>185</v>
      </c>
    </row>
    <row r="68" spans="1:24" ht="210" customHeight="1" thickTop="1" thickBot="1">
      <c r="A68" s="40"/>
      <c r="B68" s="2" t="s">
        <v>52</v>
      </c>
      <c r="C68" s="3">
        <v>3</v>
      </c>
      <c r="D68" s="1" t="s">
        <v>29</v>
      </c>
      <c r="E68" s="1" t="s">
        <v>0</v>
      </c>
      <c r="F68" s="1" t="str">
        <f>"§7 ust. 3 pkt 3 "&amp;prawo!B8</f>
        <v>§7 ust. 3 pkt 3 rozporządzenia Ministra Zdrowia z dnia 5 października 2017 r. w sprawie szczegółowego sposobu postępowania z odpadami medycznymi (Dz.U. z 2017 r. poz. 1975);</v>
      </c>
      <c r="G68" s="1" t="s">
        <v>30</v>
      </c>
      <c r="H68" s="13" t="s">
        <v>0</v>
      </c>
      <c r="I68" s="13" t="s">
        <v>0</v>
      </c>
      <c r="J68" s="1" t="s">
        <v>0</v>
      </c>
      <c r="K68" s="25">
        <f t="shared" si="4"/>
        <v>0</v>
      </c>
      <c r="P68" s="27" t="s">
        <v>180</v>
      </c>
      <c r="Q68" s="27" t="s">
        <v>181</v>
      </c>
      <c r="R68" s="27" t="s">
        <v>182</v>
      </c>
      <c r="V68" s="27" t="s">
        <v>183</v>
      </c>
      <c r="W68" s="27" t="s">
        <v>184</v>
      </c>
      <c r="X68" s="27" t="s">
        <v>185</v>
      </c>
    </row>
    <row r="69" spans="1:24" ht="210" customHeight="1" thickTop="1" thickBot="1">
      <c r="A69" s="40"/>
      <c r="B69" s="2" t="s">
        <v>53</v>
      </c>
      <c r="C69" s="3">
        <v>4</v>
      </c>
      <c r="D69" s="1" t="s">
        <v>29</v>
      </c>
      <c r="E69" s="1" t="s">
        <v>0</v>
      </c>
      <c r="F69" s="1" t="str">
        <f>"§7 ust. 3 pkt 4 "&amp;prawo!B8</f>
        <v>§7 ust. 3 pkt 4 rozporządzenia Ministra Zdrowia z dnia 5 października 2017 r. w sprawie szczegółowego sposobu postępowania z odpadami medycznymi (Dz.U. z 2017 r. poz. 1975);</v>
      </c>
      <c r="G69" s="1" t="s">
        <v>30</v>
      </c>
      <c r="H69" s="13" t="s">
        <v>0</v>
      </c>
      <c r="I69" s="13" t="s">
        <v>0</v>
      </c>
      <c r="J69" s="1" t="s">
        <v>0</v>
      </c>
      <c r="K69" s="25">
        <f t="shared" si="4"/>
        <v>0</v>
      </c>
      <c r="P69" s="27" t="s">
        <v>180</v>
      </c>
      <c r="Q69" s="27" t="s">
        <v>181</v>
      </c>
      <c r="R69" s="27" t="s">
        <v>182</v>
      </c>
      <c r="V69" s="27" t="s">
        <v>183</v>
      </c>
      <c r="W69" s="27" t="s">
        <v>184</v>
      </c>
      <c r="X69" s="27" t="s">
        <v>185</v>
      </c>
    </row>
    <row r="70" spans="1:24" ht="210" customHeight="1" thickTop="1" thickBot="1">
      <c r="A70" s="40"/>
      <c r="B70" s="2" t="s">
        <v>54</v>
      </c>
      <c r="C70" s="3">
        <v>5</v>
      </c>
      <c r="D70" s="1" t="s">
        <v>29</v>
      </c>
      <c r="E70" s="1" t="s">
        <v>0</v>
      </c>
      <c r="F70" s="1" t="str">
        <f>"§7 ust. 3 pkt 5 "&amp;prawo!B8</f>
        <v>§7 ust. 3 pkt 5 rozporządzenia Ministra Zdrowia z dnia 5 października 2017 r. w sprawie szczegółowego sposobu postępowania z odpadami medycznymi (Dz.U. z 2017 r. poz. 1975);</v>
      </c>
      <c r="G70" s="1" t="s">
        <v>30</v>
      </c>
      <c r="H70" s="13" t="s">
        <v>0</v>
      </c>
      <c r="I70" s="13" t="s">
        <v>0</v>
      </c>
      <c r="J70" s="1" t="s">
        <v>0</v>
      </c>
      <c r="K70" s="25">
        <f t="shared" si="4"/>
        <v>0</v>
      </c>
      <c r="P70" s="27" t="s">
        <v>180</v>
      </c>
      <c r="Q70" s="27" t="s">
        <v>181</v>
      </c>
      <c r="R70" s="27" t="s">
        <v>182</v>
      </c>
      <c r="V70" s="27" t="s">
        <v>183</v>
      </c>
      <c r="W70" s="27" t="s">
        <v>184</v>
      </c>
      <c r="X70" s="27" t="s">
        <v>185</v>
      </c>
    </row>
    <row r="71" spans="1:24" ht="210" customHeight="1" thickTop="1" thickBot="1">
      <c r="A71" s="40"/>
      <c r="B71" s="2" t="s">
        <v>55</v>
      </c>
      <c r="C71" s="3">
        <v>6</v>
      </c>
      <c r="D71" s="1" t="s">
        <v>29</v>
      </c>
      <c r="E71" s="1" t="s">
        <v>0</v>
      </c>
      <c r="F71" s="1" t="str">
        <f>"§7 ust. 3 pkt 6 "&amp;prawo!B8</f>
        <v>§7 ust. 3 pkt 6 rozporządzenia Ministra Zdrowia z dnia 5 października 2017 r. w sprawie szczegółowego sposobu postępowania z odpadami medycznymi (Dz.U. z 2017 r. poz. 1975);</v>
      </c>
      <c r="G71" s="1" t="s">
        <v>30</v>
      </c>
      <c r="H71" s="13" t="s">
        <v>0</v>
      </c>
      <c r="I71" s="13" t="s">
        <v>0</v>
      </c>
      <c r="J71" s="1" t="s">
        <v>0</v>
      </c>
      <c r="K71" s="25">
        <f t="shared" si="4"/>
        <v>0</v>
      </c>
      <c r="P71" s="27" t="s">
        <v>180</v>
      </c>
      <c r="Q71" s="27" t="s">
        <v>181</v>
      </c>
      <c r="R71" s="27" t="s">
        <v>182</v>
      </c>
      <c r="V71" s="27" t="s">
        <v>183</v>
      </c>
      <c r="W71" s="27" t="s">
        <v>184</v>
      </c>
      <c r="X71" s="27" t="s">
        <v>185</v>
      </c>
    </row>
    <row r="72" spans="1:24" ht="210" customHeight="1" thickTop="1" thickBot="1">
      <c r="A72" s="40"/>
      <c r="B72" s="2" t="s">
        <v>56</v>
      </c>
      <c r="C72" s="3">
        <v>7</v>
      </c>
      <c r="D72" s="1" t="s">
        <v>29</v>
      </c>
      <c r="E72" s="1" t="s">
        <v>0</v>
      </c>
      <c r="F72" s="1" t="str">
        <f>"§7 ust. 3 pkt 7 "&amp;prawo!B8</f>
        <v>§7 ust. 3 pkt 7 rozporządzenia Ministra Zdrowia z dnia 5 października 2017 r. w sprawie szczegółowego sposobu postępowania z odpadami medycznymi (Dz.U. z 2017 r. poz. 1975);</v>
      </c>
      <c r="G72" s="1" t="s">
        <v>30</v>
      </c>
      <c r="H72" s="13" t="s">
        <v>0</v>
      </c>
      <c r="I72" s="13" t="s">
        <v>0</v>
      </c>
      <c r="J72" s="1" t="s">
        <v>0</v>
      </c>
      <c r="K72" s="25">
        <f t="shared" si="4"/>
        <v>0</v>
      </c>
      <c r="P72" s="27" t="s">
        <v>180</v>
      </c>
      <c r="Q72" s="27" t="s">
        <v>181</v>
      </c>
      <c r="R72" s="27" t="s">
        <v>182</v>
      </c>
      <c r="V72" s="27" t="s">
        <v>183</v>
      </c>
      <c r="W72" s="27" t="s">
        <v>184</v>
      </c>
      <c r="X72" s="27" t="s">
        <v>185</v>
      </c>
    </row>
    <row r="73" spans="1:24" ht="210" customHeight="1" thickTop="1" thickBot="1">
      <c r="A73" s="52"/>
      <c r="B73" s="2" t="s">
        <v>47</v>
      </c>
      <c r="C73" s="3">
        <v>8</v>
      </c>
      <c r="D73" s="1" t="s">
        <v>29</v>
      </c>
      <c r="E73" s="1" t="s">
        <v>0</v>
      </c>
      <c r="F73" s="1" t="str">
        <f>"§7 ust. 5 "&amp;prawo!B8</f>
        <v>§7 ust. 5 rozporządzenia Ministra Zdrowia z dnia 5 października 2017 r. w sprawie szczegółowego sposobu postępowania z odpadami medycznymi (Dz.U. z 2017 r. poz. 1975);</v>
      </c>
      <c r="G73" s="1" t="s">
        <v>30</v>
      </c>
      <c r="H73" s="13" t="s">
        <v>0</v>
      </c>
      <c r="I73" s="13" t="s">
        <v>0</v>
      </c>
      <c r="J73" s="1" t="s">
        <v>0</v>
      </c>
      <c r="K73" s="25">
        <f t="shared" si="4"/>
        <v>0</v>
      </c>
      <c r="P73" s="27" t="s">
        <v>180</v>
      </c>
      <c r="Q73" s="27" t="s">
        <v>181</v>
      </c>
      <c r="R73" s="27" t="s">
        <v>182</v>
      </c>
      <c r="V73" s="27" t="s">
        <v>183</v>
      </c>
      <c r="W73" s="27" t="s">
        <v>184</v>
      </c>
      <c r="X73" s="27" t="s">
        <v>185</v>
      </c>
    </row>
    <row r="74" spans="1:24" ht="210" customHeight="1" thickTop="1" thickBot="1">
      <c r="A74" s="39" t="s">
        <v>57</v>
      </c>
      <c r="B74" s="2" t="s">
        <v>58</v>
      </c>
      <c r="C74" s="3">
        <v>9</v>
      </c>
      <c r="D74" s="1" t="s">
        <v>29</v>
      </c>
      <c r="E74" s="1" t="s">
        <v>0</v>
      </c>
      <c r="F74" s="1" t="str">
        <f>"§7 ust. 4 pkt 1 "&amp;prawo!B8</f>
        <v>§7 ust. 4 pkt 1 rozporządzenia Ministra Zdrowia z dnia 5 października 2017 r. w sprawie szczegółowego sposobu postępowania z odpadami medycznymi (Dz.U. z 2017 r. poz. 1975);</v>
      </c>
      <c r="G74" s="1" t="s">
        <v>30</v>
      </c>
      <c r="H74" s="13" t="s">
        <v>0</v>
      </c>
      <c r="I74" s="13" t="s">
        <v>0</v>
      </c>
      <c r="J74" s="1" t="s">
        <v>0</v>
      </c>
      <c r="K74" s="25">
        <f t="shared" si="4"/>
        <v>0</v>
      </c>
      <c r="P74" s="27" t="s">
        <v>180</v>
      </c>
      <c r="Q74" s="27" t="s">
        <v>181</v>
      </c>
      <c r="R74" s="27" t="s">
        <v>182</v>
      </c>
      <c r="V74" s="27" t="s">
        <v>183</v>
      </c>
      <c r="W74" s="27" t="s">
        <v>184</v>
      </c>
      <c r="X74" s="27" t="s">
        <v>185</v>
      </c>
    </row>
    <row r="75" spans="1:24" ht="210" customHeight="1" thickTop="1" thickBot="1">
      <c r="A75" s="41"/>
      <c r="B75" s="14" t="s">
        <v>50</v>
      </c>
      <c r="C75" s="7">
        <v>10</v>
      </c>
      <c r="D75" s="8" t="s">
        <v>29</v>
      </c>
      <c r="E75" s="8" t="s">
        <v>0</v>
      </c>
      <c r="F75" s="8" t="str">
        <f>"§7 ust. 4 pkt 3 "&amp;prawo!B8</f>
        <v>§7 ust. 4 pkt 3 rozporządzenia Ministra Zdrowia z dnia 5 października 2017 r. w sprawie szczegółowego sposobu postępowania z odpadami medycznymi (Dz.U. z 2017 r. poz. 1975);</v>
      </c>
      <c r="G75" s="8" t="s">
        <v>30</v>
      </c>
      <c r="H75" s="13" t="s">
        <v>0</v>
      </c>
      <c r="I75" s="13" t="s">
        <v>0</v>
      </c>
      <c r="J75" s="8" t="s">
        <v>0</v>
      </c>
      <c r="K75" s="25">
        <f t="shared" si="4"/>
        <v>0</v>
      </c>
      <c r="P75" s="27" t="s">
        <v>180</v>
      </c>
      <c r="Q75" s="27" t="s">
        <v>181</v>
      </c>
      <c r="R75" s="27" t="s">
        <v>182</v>
      </c>
      <c r="V75" s="27" t="s">
        <v>183</v>
      </c>
      <c r="W75" s="27" t="s">
        <v>184</v>
      </c>
      <c r="X75" s="27" t="s">
        <v>185</v>
      </c>
    </row>
    <row r="76" spans="1:24" ht="13.5" thickTop="1"/>
    <row r="77" spans="1:24" ht="17.45" customHeight="1">
      <c r="A77" s="43" t="s">
        <v>118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24" ht="140.1" customHeight="1" thickBot="1">
      <c r="A78" s="45" t="s">
        <v>3</v>
      </c>
      <c r="B78" s="47" t="s">
        <v>4</v>
      </c>
      <c r="C78" s="48"/>
      <c r="D78" s="28" t="s">
        <v>5</v>
      </c>
      <c r="E78" s="28" t="s">
        <v>6</v>
      </c>
      <c r="F78" s="28" t="s">
        <v>7</v>
      </c>
      <c r="G78" s="28" t="s">
        <v>8</v>
      </c>
      <c r="H78" s="28" t="s">
        <v>27</v>
      </c>
      <c r="I78" s="28" t="s">
        <v>10</v>
      </c>
      <c r="J78" s="28" t="s">
        <v>11</v>
      </c>
      <c r="K78" s="29" t="s">
        <v>119</v>
      </c>
    </row>
    <row r="79" spans="1:24" ht="17.45" customHeight="1" thickTop="1" thickBot="1">
      <c r="A79" s="46"/>
      <c r="B79" s="49"/>
      <c r="C79" s="50"/>
      <c r="D79" s="30">
        <v>1</v>
      </c>
      <c r="E79" s="30">
        <v>2</v>
      </c>
      <c r="F79" s="30">
        <v>3</v>
      </c>
      <c r="G79" s="30">
        <v>4</v>
      </c>
      <c r="H79" s="30">
        <v>5</v>
      </c>
      <c r="I79" s="30">
        <v>6</v>
      </c>
      <c r="J79" s="30">
        <v>7</v>
      </c>
      <c r="K79" s="31">
        <v>8</v>
      </c>
    </row>
    <row r="80" spans="1:24" ht="157.5" customHeight="1" thickTop="1" thickBot="1">
      <c r="A80" s="11" t="s">
        <v>120</v>
      </c>
      <c r="B80" s="15" t="s">
        <v>121</v>
      </c>
      <c r="C80" s="4">
        <v>1</v>
      </c>
      <c r="D80" s="13"/>
      <c r="E80" s="13" t="s">
        <v>0</v>
      </c>
      <c r="F80" s="13" t="str">
        <f>"art. 11 ust. 2 pkt 3 "&amp;prawo!B17</f>
        <v>art. 11 ust. 2 pkt 3 ustawy z dnia 5 grudnia 2008 r. o zapobieganiu oraz zwalczaniu zakażeń i chorób zakaźnych u ludzi (tekst jednolity Dz.U. z 2018 poz. 151);</v>
      </c>
      <c r="G80" s="13" t="s">
        <v>22</v>
      </c>
      <c r="H80" s="13" t="s">
        <v>0</v>
      </c>
      <c r="I80" s="13" t="s">
        <v>0</v>
      </c>
      <c r="J80" s="13" t="s">
        <v>0</v>
      </c>
      <c r="K80" s="25">
        <f t="shared" ref="K80:K91" si="5">IF(I80=P80,V80,IF(I80=Q80,W80,IF(I80=R80,X80,IF(I80=S80,Y80,IF(I80=" "," ",)))))</f>
        <v>0</v>
      </c>
      <c r="P80" s="27" t="s">
        <v>176</v>
      </c>
      <c r="Q80" s="27" t="s">
        <v>177</v>
      </c>
      <c r="V80" s="27" t="s">
        <v>178</v>
      </c>
      <c r="W80" s="27" t="s">
        <v>179</v>
      </c>
    </row>
    <row r="81" spans="1:25" ht="157.5" customHeight="1" thickTop="1" thickBot="1">
      <c r="A81" s="5" t="s">
        <v>122</v>
      </c>
      <c r="B81" s="2" t="s">
        <v>123</v>
      </c>
      <c r="C81" s="3">
        <v>2</v>
      </c>
      <c r="D81" s="13"/>
      <c r="E81" s="1" t="s">
        <v>0</v>
      </c>
      <c r="F81" s="1" t="str">
        <f>"art. 11 ust. 2 pkt 3 "&amp;prawo!B17</f>
        <v>art. 11 ust. 2 pkt 3 ustawy z dnia 5 grudnia 2008 r. o zapobieganiu oraz zwalczaniu zakażeń i chorób zakaźnych u ludzi (tekst jednolity Dz.U. z 2018 poz. 151);</v>
      </c>
      <c r="G81" s="1" t="s">
        <v>22</v>
      </c>
      <c r="H81" s="13" t="s">
        <v>0</v>
      </c>
      <c r="I81" s="13" t="s">
        <v>0</v>
      </c>
      <c r="J81" s="1" t="s">
        <v>0</v>
      </c>
      <c r="K81" s="25">
        <f t="shared" si="5"/>
        <v>0</v>
      </c>
      <c r="P81" s="27" t="s">
        <v>176</v>
      </c>
      <c r="Q81" s="27" t="s">
        <v>177</v>
      </c>
      <c r="V81" s="27" t="s">
        <v>178</v>
      </c>
      <c r="W81" s="27" t="s">
        <v>179</v>
      </c>
    </row>
    <row r="82" spans="1:25" ht="384.95" customHeight="1" thickTop="1" thickBot="1">
      <c r="A82" s="5" t="s">
        <v>124</v>
      </c>
      <c r="B82" s="2" t="s">
        <v>125</v>
      </c>
      <c r="C82" s="3">
        <v>3</v>
      </c>
      <c r="D82" s="13"/>
      <c r="E82" s="1" t="s">
        <v>0</v>
      </c>
      <c r="F82" s="36" t="str">
        <f>"§26 ust. 1 "&amp;prawo!B3&amp;" oraz art. 11 ust. 2 pkt 3 "&amp;prawo!B17</f>
        <v>§26 ust. 1 rozporządzenia Ministra Zdrowia z dnia 26 czerwca 2012 r. w sprawie szczegółowych wymagań, jakim powinny odpowiadać pomieszczenia i urządzenia podmiotu wykonującego działalność leczniczą (Dz.U. 2012 poz. 739); oraz art. 11 ust. 2 pkt 3 ustawy z dnia 5 grudnia 2008 r. o zapobieganiu oraz zwalczaniu zakażeń i chorób zakaźnych u ludzi (tekst jednolity Dz.U. z 2018 poz. 151);</v>
      </c>
      <c r="G82" s="1" t="s">
        <v>15</v>
      </c>
      <c r="H82" s="13" t="s">
        <v>0</v>
      </c>
      <c r="I82" s="1" t="s">
        <v>0</v>
      </c>
      <c r="J82" s="1" t="s">
        <v>0</v>
      </c>
      <c r="K82" s="25">
        <f t="shared" si="5"/>
        <v>0</v>
      </c>
      <c r="P82" s="27" t="s">
        <v>168</v>
      </c>
      <c r="Q82" s="27" t="s">
        <v>169</v>
      </c>
      <c r="R82" s="27" t="s">
        <v>170</v>
      </c>
      <c r="S82" s="27" t="s">
        <v>171</v>
      </c>
      <c r="T82" s="26"/>
      <c r="U82" s="26"/>
      <c r="V82" s="27" t="s">
        <v>172</v>
      </c>
      <c r="W82" s="27" t="s">
        <v>173</v>
      </c>
      <c r="X82" s="27" t="s">
        <v>174</v>
      </c>
      <c r="Y82" s="27" t="s">
        <v>175</v>
      </c>
    </row>
    <row r="83" spans="1:25" ht="245.1" customHeight="1" thickTop="1" thickBot="1">
      <c r="A83" s="39" t="s">
        <v>126</v>
      </c>
      <c r="B83" s="2" t="s">
        <v>127</v>
      </c>
      <c r="C83" s="3">
        <v>4</v>
      </c>
      <c r="D83" s="13"/>
      <c r="E83" s="1" t="s">
        <v>0</v>
      </c>
      <c r="F83" s="1" t="str">
        <f>"załącznik nr 2 ust. 10 pkt 1 "&amp;prawo!B3</f>
        <v>załącznik nr 2 ust. 10 pkt 1 rozporządzenia Ministra Zdrowia z dnia 26 czerwca 2012 r. w sprawie szczegółowych wymagań, jakim powinny odpowiadać pomieszczenia i urządzenia podmiotu wykonującego działalność leczniczą (Dz.U. 2012 poz. 739);</v>
      </c>
      <c r="G83" s="1" t="s">
        <v>15</v>
      </c>
      <c r="H83" s="13" t="s">
        <v>0</v>
      </c>
      <c r="I83" s="1" t="s">
        <v>0</v>
      </c>
      <c r="J83" s="1" t="s">
        <v>0</v>
      </c>
      <c r="K83" s="25">
        <f t="shared" si="5"/>
        <v>0</v>
      </c>
      <c r="P83" s="27" t="s">
        <v>168</v>
      </c>
      <c r="Q83" s="27" t="s">
        <v>169</v>
      </c>
      <c r="R83" s="27" t="s">
        <v>170</v>
      </c>
      <c r="S83" s="27" t="s">
        <v>171</v>
      </c>
      <c r="T83" s="26"/>
      <c r="U83" s="26"/>
      <c r="V83" s="27" t="s">
        <v>172</v>
      </c>
      <c r="W83" s="27" t="s">
        <v>173</v>
      </c>
      <c r="X83" s="27" t="s">
        <v>174</v>
      </c>
      <c r="Y83" s="27" t="s">
        <v>175</v>
      </c>
    </row>
    <row r="84" spans="1:25" ht="245.1" customHeight="1" thickTop="1" thickBot="1">
      <c r="A84" s="40"/>
      <c r="B84" s="2" t="s">
        <v>128</v>
      </c>
      <c r="C84" s="3">
        <v>5</v>
      </c>
      <c r="D84" s="13"/>
      <c r="E84" s="1" t="s">
        <v>0</v>
      </c>
      <c r="F84" s="1" t="str">
        <f>"załącznik nr 2 ust. 10 pkt 2 "&amp;prawo!B3</f>
        <v>załącznik nr 2 ust. 10 pkt 2 rozporządzenia Ministra Zdrowia z dnia 26 czerwca 2012 r. w sprawie szczegółowych wymagań, jakim powinny odpowiadać pomieszczenia i urządzenia podmiotu wykonującego działalność leczniczą (Dz.U. 2012 poz. 739);</v>
      </c>
      <c r="G84" s="1" t="s">
        <v>15</v>
      </c>
      <c r="H84" s="13" t="s">
        <v>0</v>
      </c>
      <c r="I84" s="1" t="s">
        <v>0</v>
      </c>
      <c r="J84" s="1" t="s">
        <v>0</v>
      </c>
      <c r="K84" s="25">
        <f t="shared" si="5"/>
        <v>0</v>
      </c>
      <c r="P84" s="27" t="s">
        <v>168</v>
      </c>
      <c r="Q84" s="27" t="s">
        <v>169</v>
      </c>
      <c r="R84" s="27" t="s">
        <v>170</v>
      </c>
      <c r="S84" s="27" t="s">
        <v>171</v>
      </c>
      <c r="T84" s="26"/>
      <c r="U84" s="26"/>
      <c r="V84" s="27" t="s">
        <v>172</v>
      </c>
      <c r="W84" s="27" t="s">
        <v>173</v>
      </c>
      <c r="X84" s="27" t="s">
        <v>174</v>
      </c>
      <c r="Y84" s="27" t="s">
        <v>175</v>
      </c>
    </row>
    <row r="85" spans="1:25" ht="245.1" customHeight="1" thickTop="1" thickBot="1">
      <c r="A85" s="40"/>
      <c r="B85" s="2" t="s">
        <v>129</v>
      </c>
      <c r="C85" s="3">
        <v>6</v>
      </c>
      <c r="D85" s="13"/>
      <c r="E85" s="1" t="s">
        <v>0</v>
      </c>
      <c r="F85" s="1" t="str">
        <f>"załącznik nr 2 ust. 10 pkt 3 "&amp;prawo!B3</f>
        <v>załącznik nr 2 ust. 10 pkt 3 rozporządzenia Ministra Zdrowia z dnia 26 czerwca 2012 r. w sprawie szczegółowych wymagań, jakim powinny odpowiadać pomieszczenia i urządzenia podmiotu wykonującego działalność leczniczą (Dz.U. 2012 poz. 739);</v>
      </c>
      <c r="G85" s="1" t="s">
        <v>15</v>
      </c>
      <c r="H85" s="13" t="s">
        <v>0</v>
      </c>
      <c r="I85" s="1" t="s">
        <v>0</v>
      </c>
      <c r="J85" s="1" t="s">
        <v>0</v>
      </c>
      <c r="K85" s="25">
        <f t="shared" si="5"/>
        <v>0</v>
      </c>
      <c r="P85" s="27" t="s">
        <v>168</v>
      </c>
      <c r="Q85" s="27" t="s">
        <v>169</v>
      </c>
      <c r="R85" s="27" t="s">
        <v>170</v>
      </c>
      <c r="S85" s="27" t="s">
        <v>171</v>
      </c>
      <c r="T85" s="26"/>
      <c r="U85" s="26"/>
      <c r="V85" s="27" t="s">
        <v>172</v>
      </c>
      <c r="W85" s="27" t="s">
        <v>173</v>
      </c>
      <c r="X85" s="27" t="s">
        <v>174</v>
      </c>
      <c r="Y85" s="27" t="s">
        <v>175</v>
      </c>
    </row>
    <row r="86" spans="1:25" ht="245.1" customHeight="1" thickTop="1" thickBot="1">
      <c r="A86" s="40"/>
      <c r="B86" s="2" t="s">
        <v>130</v>
      </c>
      <c r="C86" s="3">
        <v>7</v>
      </c>
      <c r="D86" s="13"/>
      <c r="E86" s="1" t="s">
        <v>0</v>
      </c>
      <c r="F86" s="1" t="str">
        <f>"załącznik nr 2 ust. 10 pkt 4 "&amp;prawo!B3</f>
        <v>załącznik nr 2 ust. 10 pkt 4 rozporządzenia Ministra Zdrowia z dnia 26 czerwca 2012 r. w sprawie szczegółowych wymagań, jakim powinny odpowiadać pomieszczenia i urządzenia podmiotu wykonującego działalność leczniczą (Dz.U. 2012 poz. 739);</v>
      </c>
      <c r="G86" s="1" t="s">
        <v>15</v>
      </c>
      <c r="H86" s="13" t="s">
        <v>0</v>
      </c>
      <c r="I86" s="1" t="s">
        <v>0</v>
      </c>
      <c r="J86" s="1" t="s">
        <v>0</v>
      </c>
      <c r="K86" s="25">
        <f t="shared" si="5"/>
        <v>0</v>
      </c>
      <c r="P86" s="27" t="s">
        <v>168</v>
      </c>
      <c r="Q86" s="27" t="s">
        <v>169</v>
      </c>
      <c r="R86" s="27" t="s">
        <v>170</v>
      </c>
      <c r="S86" s="27" t="s">
        <v>171</v>
      </c>
      <c r="T86" s="26"/>
      <c r="U86" s="26"/>
      <c r="V86" s="27" t="s">
        <v>172</v>
      </c>
      <c r="W86" s="27" t="s">
        <v>173</v>
      </c>
      <c r="X86" s="27" t="s">
        <v>174</v>
      </c>
      <c r="Y86" s="27" t="s">
        <v>175</v>
      </c>
    </row>
    <row r="87" spans="1:25" ht="245.1" customHeight="1" thickTop="1" thickBot="1">
      <c r="A87" s="40"/>
      <c r="B87" s="2" t="s">
        <v>131</v>
      </c>
      <c r="C87" s="3">
        <v>8</v>
      </c>
      <c r="D87" s="13"/>
      <c r="E87" s="1" t="s">
        <v>0</v>
      </c>
      <c r="F87" s="1" t="str">
        <f>"załącznik nr 2 ust. 10 pkt 5 "&amp;prawo!B3</f>
        <v>załącznik nr 2 ust. 10 pkt 5 rozporządzenia Ministra Zdrowia z dnia 26 czerwca 2012 r. w sprawie szczegółowych wymagań, jakim powinny odpowiadać pomieszczenia i urządzenia podmiotu wykonującego działalność leczniczą (Dz.U. 2012 poz. 739);</v>
      </c>
      <c r="G87" s="1" t="s">
        <v>15</v>
      </c>
      <c r="H87" s="13" t="s">
        <v>0</v>
      </c>
      <c r="I87" s="1" t="s">
        <v>0</v>
      </c>
      <c r="J87" s="1" t="s">
        <v>0</v>
      </c>
      <c r="K87" s="25">
        <f t="shared" si="5"/>
        <v>0</v>
      </c>
      <c r="P87" s="27" t="s">
        <v>168</v>
      </c>
      <c r="Q87" s="27" t="s">
        <v>169</v>
      </c>
      <c r="R87" s="27" t="s">
        <v>170</v>
      </c>
      <c r="S87" s="27" t="s">
        <v>171</v>
      </c>
      <c r="T87" s="26"/>
      <c r="U87" s="26"/>
      <c r="V87" s="27" t="s">
        <v>172</v>
      </c>
      <c r="W87" s="27" t="s">
        <v>173</v>
      </c>
      <c r="X87" s="27" t="s">
        <v>174</v>
      </c>
      <c r="Y87" s="27" t="s">
        <v>175</v>
      </c>
    </row>
    <row r="88" spans="1:25" ht="245.1" customHeight="1" thickTop="1" thickBot="1">
      <c r="A88" s="40"/>
      <c r="B88" s="2" t="s">
        <v>132</v>
      </c>
      <c r="C88" s="3">
        <v>9</v>
      </c>
      <c r="D88" s="13"/>
      <c r="E88" s="1" t="s">
        <v>0</v>
      </c>
      <c r="F88" s="1" t="str">
        <f>"§27, §30 "&amp;prawo!B3</f>
        <v>§27, §30 rozporządzenia Ministra Zdrowia z dnia 26 czerwca 2012 r. w sprawie szczegółowych wymagań, jakim powinny odpowiadać pomieszczenia i urządzenia podmiotu wykonującego działalność leczniczą (Dz.U. 2012 poz. 739);</v>
      </c>
      <c r="G88" s="1" t="s">
        <v>15</v>
      </c>
      <c r="H88" s="13" t="s">
        <v>0</v>
      </c>
      <c r="I88" s="1" t="s">
        <v>0</v>
      </c>
      <c r="J88" s="1" t="s">
        <v>0</v>
      </c>
      <c r="K88" s="25">
        <f t="shared" si="5"/>
        <v>0</v>
      </c>
      <c r="P88" s="27" t="s">
        <v>168</v>
      </c>
      <c r="Q88" s="27" t="s">
        <v>169</v>
      </c>
      <c r="R88" s="27" t="s">
        <v>170</v>
      </c>
      <c r="S88" s="27" t="s">
        <v>171</v>
      </c>
      <c r="T88" s="26"/>
      <c r="U88" s="26"/>
      <c r="V88" s="27" t="s">
        <v>172</v>
      </c>
      <c r="W88" s="27" t="s">
        <v>173</v>
      </c>
      <c r="X88" s="27" t="s">
        <v>174</v>
      </c>
      <c r="Y88" s="27" t="s">
        <v>175</v>
      </c>
    </row>
    <row r="89" spans="1:25" ht="245.1" customHeight="1" thickTop="1" thickBot="1">
      <c r="A89" s="40"/>
      <c r="B89" s="2" t="s">
        <v>133</v>
      </c>
      <c r="C89" s="3">
        <v>10</v>
      </c>
      <c r="D89" s="13"/>
      <c r="E89" s="1" t="s">
        <v>0</v>
      </c>
      <c r="F89" s="1" t="str">
        <f>"załącznik nr 2 ust. 10 pkt 6 "&amp;prawo!B3</f>
        <v>załącznik nr 2 ust. 10 pkt 6 rozporządzenia Ministra Zdrowia z dnia 26 czerwca 2012 r. w sprawie szczegółowych wymagań, jakim powinny odpowiadać pomieszczenia i urządzenia podmiotu wykonującego działalność leczniczą (Dz.U. 2012 poz. 739);</v>
      </c>
      <c r="G89" s="1" t="s">
        <v>15</v>
      </c>
      <c r="H89" s="13" t="s">
        <v>0</v>
      </c>
      <c r="I89" s="1" t="s">
        <v>0</v>
      </c>
      <c r="J89" s="1" t="s">
        <v>0</v>
      </c>
      <c r="K89" s="25">
        <f t="shared" si="5"/>
        <v>0</v>
      </c>
      <c r="P89" s="27" t="s">
        <v>168</v>
      </c>
      <c r="Q89" s="27" t="s">
        <v>169</v>
      </c>
      <c r="R89" s="27" t="s">
        <v>170</v>
      </c>
      <c r="S89" s="27" t="s">
        <v>171</v>
      </c>
      <c r="T89" s="26"/>
      <c r="U89" s="26"/>
      <c r="V89" s="27" t="s">
        <v>172</v>
      </c>
      <c r="W89" s="27" t="s">
        <v>173</v>
      </c>
      <c r="X89" s="27" t="s">
        <v>174</v>
      </c>
      <c r="Y89" s="27" t="s">
        <v>175</v>
      </c>
    </row>
    <row r="90" spans="1:25" ht="245.1" customHeight="1" thickTop="1" thickBot="1">
      <c r="A90" s="40"/>
      <c r="B90" s="2" t="s">
        <v>134</v>
      </c>
      <c r="C90" s="3">
        <v>11</v>
      </c>
      <c r="D90" s="13"/>
      <c r="E90" s="1" t="s">
        <v>0</v>
      </c>
      <c r="F90" s="1" t="str">
        <f>"załącznik nr 2 ust. 11 "&amp;prawo!B3</f>
        <v>załącznik nr 2 ust. 11 rozporządzenia Ministra Zdrowia z dnia 26 czerwca 2012 r. w sprawie szczegółowych wymagań, jakim powinny odpowiadać pomieszczenia i urządzenia podmiotu wykonującego działalność leczniczą (Dz.U. 2012 poz. 739);</v>
      </c>
      <c r="G90" s="1" t="s">
        <v>15</v>
      </c>
      <c r="H90" s="13" t="s">
        <v>0</v>
      </c>
      <c r="I90" s="1" t="s">
        <v>0</v>
      </c>
      <c r="J90" s="1" t="s">
        <v>0</v>
      </c>
      <c r="K90" s="25">
        <f t="shared" si="5"/>
        <v>0</v>
      </c>
      <c r="P90" s="27" t="s">
        <v>168</v>
      </c>
      <c r="Q90" s="27" t="s">
        <v>169</v>
      </c>
      <c r="R90" s="27" t="s">
        <v>170</v>
      </c>
      <c r="S90" s="27" t="s">
        <v>171</v>
      </c>
      <c r="T90" s="26"/>
      <c r="U90" s="26"/>
      <c r="V90" s="27" t="s">
        <v>172</v>
      </c>
      <c r="W90" s="27" t="s">
        <v>173</v>
      </c>
      <c r="X90" s="27" t="s">
        <v>174</v>
      </c>
      <c r="Y90" s="27" t="s">
        <v>175</v>
      </c>
    </row>
    <row r="91" spans="1:25" ht="245.1" customHeight="1" thickTop="1" thickBot="1">
      <c r="A91" s="41"/>
      <c r="B91" s="14" t="s">
        <v>135</v>
      </c>
      <c r="C91" s="7">
        <v>12</v>
      </c>
      <c r="D91" s="13"/>
      <c r="E91" s="8" t="s">
        <v>0</v>
      </c>
      <c r="F91" s="8" t="str">
        <f>"§16 załącznik nr 2 ust. 9 "&amp;prawo!B3</f>
        <v>§16 załącznik nr 2 ust. 9 rozporządzenia Ministra Zdrowia z dnia 26 czerwca 2012 r. w sprawie szczegółowych wymagań, jakim powinny odpowiadać pomieszczenia i urządzenia podmiotu wykonującego działalność leczniczą (Dz.U. 2012 poz. 739);</v>
      </c>
      <c r="G91" s="8" t="s">
        <v>15</v>
      </c>
      <c r="H91" s="13" t="s">
        <v>0</v>
      </c>
      <c r="I91" s="1" t="s">
        <v>0</v>
      </c>
      <c r="J91" s="8" t="s">
        <v>0</v>
      </c>
      <c r="K91" s="25">
        <f t="shared" si="5"/>
        <v>0</v>
      </c>
      <c r="P91" s="27" t="s">
        <v>168</v>
      </c>
      <c r="Q91" s="27" t="s">
        <v>169</v>
      </c>
      <c r="R91" s="27" t="s">
        <v>170</v>
      </c>
      <c r="S91" s="27" t="s">
        <v>171</v>
      </c>
      <c r="T91" s="26"/>
      <c r="U91" s="26"/>
      <c r="V91" s="27" t="s">
        <v>172</v>
      </c>
      <c r="W91" s="27" t="s">
        <v>173</v>
      </c>
      <c r="X91" s="27" t="s">
        <v>174</v>
      </c>
      <c r="Y91" s="27" t="s">
        <v>175</v>
      </c>
    </row>
    <row r="92" spans="1:25" ht="198.4" customHeight="1" thickTop="1">
      <c r="A92" s="37" t="s">
        <v>136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4" spans="1:25" ht="17.45" customHeight="1">
      <c r="A94" s="43" t="s">
        <v>137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25" ht="140.1" customHeight="1" thickBot="1">
      <c r="A95" s="45" t="s">
        <v>3</v>
      </c>
      <c r="B95" s="47" t="s">
        <v>4</v>
      </c>
      <c r="C95" s="48"/>
      <c r="D95" s="28" t="s">
        <v>5</v>
      </c>
      <c r="E95" s="28" t="s">
        <v>6</v>
      </c>
      <c r="F95" s="28" t="s">
        <v>7</v>
      </c>
      <c r="G95" s="28" t="s">
        <v>8</v>
      </c>
      <c r="H95" s="28" t="s">
        <v>27</v>
      </c>
      <c r="I95" s="28" t="s">
        <v>10</v>
      </c>
      <c r="J95" s="28" t="s">
        <v>11</v>
      </c>
      <c r="K95" s="29" t="s">
        <v>12</v>
      </c>
    </row>
    <row r="96" spans="1:25" ht="17.45" customHeight="1" thickTop="1" thickBot="1">
      <c r="A96" s="46"/>
      <c r="B96" s="49"/>
      <c r="C96" s="50"/>
      <c r="D96" s="30">
        <v>1</v>
      </c>
      <c r="E96" s="30">
        <v>2</v>
      </c>
      <c r="F96" s="30">
        <v>3</v>
      </c>
      <c r="G96" s="30">
        <v>4</v>
      </c>
      <c r="H96" s="30">
        <v>5</v>
      </c>
      <c r="I96" s="30">
        <v>6</v>
      </c>
      <c r="J96" s="30">
        <v>7</v>
      </c>
      <c r="K96" s="31">
        <v>8</v>
      </c>
    </row>
    <row r="97" spans="1:25" ht="245.1" customHeight="1" thickTop="1" thickBot="1">
      <c r="A97" s="51" t="s">
        <v>59</v>
      </c>
      <c r="B97" s="15" t="s">
        <v>138</v>
      </c>
      <c r="C97" s="4">
        <v>1</v>
      </c>
      <c r="D97" s="13"/>
      <c r="E97" s="13" t="s">
        <v>0</v>
      </c>
      <c r="F97" s="13" t="str">
        <f>"§25 ust. 1 pkt 1 "&amp;prawo!B3</f>
        <v>§25 ust. 1 pkt 1 rozporządzenia Ministra Zdrowia z dnia 26 czerwca 2012 r. w sprawie szczegółowych wymagań, jakim powinny odpowiadać pomieszczenia i urządzenia podmiotu wykonującego działalność leczniczą (Dz.U. 2012 poz. 739);</v>
      </c>
      <c r="G97" s="13" t="s">
        <v>15</v>
      </c>
      <c r="H97" s="13" t="s">
        <v>0</v>
      </c>
      <c r="I97" s="13" t="s">
        <v>0</v>
      </c>
      <c r="J97" s="13" t="s">
        <v>0</v>
      </c>
      <c r="K97" s="25">
        <f>IF(I97=P97,V97,IF(I97=Q97,W97,IF(I97=R97,X97,IF(I97=S97,Y97,IF(I97=" "," ",)))))</f>
        <v>0</v>
      </c>
      <c r="P97" s="27" t="s">
        <v>168</v>
      </c>
      <c r="Q97" s="27" t="s">
        <v>169</v>
      </c>
      <c r="R97" s="27" t="s">
        <v>170</v>
      </c>
      <c r="S97" s="27" t="s">
        <v>171</v>
      </c>
      <c r="T97" s="26"/>
      <c r="U97" s="26"/>
      <c r="V97" s="27" t="s">
        <v>172</v>
      </c>
      <c r="W97" s="27" t="s">
        <v>173</v>
      </c>
      <c r="X97" s="27" t="s">
        <v>174</v>
      </c>
      <c r="Y97" s="27" t="s">
        <v>175</v>
      </c>
    </row>
    <row r="98" spans="1:25" ht="245.1" customHeight="1" thickTop="1" thickBot="1">
      <c r="A98" s="41"/>
      <c r="B98" s="14" t="s">
        <v>139</v>
      </c>
      <c r="C98" s="7">
        <v>2</v>
      </c>
      <c r="D98" s="13"/>
      <c r="E98" s="8" t="s">
        <v>0</v>
      </c>
      <c r="F98" s="8" t="str">
        <f>"§25 ust. 1 pkt 2 "&amp;prawo!B3</f>
        <v>§25 ust. 1 pkt 2 rozporządzenia Ministra Zdrowia z dnia 26 czerwca 2012 r. w sprawie szczegółowych wymagań, jakim powinny odpowiadać pomieszczenia i urządzenia podmiotu wykonującego działalność leczniczą (Dz.U. 2012 poz. 739);</v>
      </c>
      <c r="G98" s="8" t="s">
        <v>15</v>
      </c>
      <c r="H98" s="13" t="s">
        <v>0</v>
      </c>
      <c r="I98" s="13" t="s">
        <v>0</v>
      </c>
      <c r="J98" s="8" t="s">
        <v>0</v>
      </c>
      <c r="K98" s="25">
        <f>IF(I98=P98,V98,IF(I98=Q98,W98,IF(I98=R98,X98,IF(I98=S98,Y98,IF(I98=" "," ",)))))</f>
        <v>0</v>
      </c>
      <c r="P98" s="27" t="s">
        <v>168</v>
      </c>
      <c r="Q98" s="27" t="s">
        <v>169</v>
      </c>
      <c r="R98" s="27" t="s">
        <v>170</v>
      </c>
      <c r="S98" s="27" t="s">
        <v>171</v>
      </c>
      <c r="T98" s="26"/>
      <c r="U98" s="26"/>
      <c r="V98" s="27" t="s">
        <v>172</v>
      </c>
      <c r="W98" s="27" t="s">
        <v>173</v>
      </c>
      <c r="X98" s="27" t="s">
        <v>174</v>
      </c>
      <c r="Y98" s="27" t="s">
        <v>175</v>
      </c>
    </row>
    <row r="99" spans="1:25" ht="13.5" thickTop="1"/>
    <row r="100" spans="1:25" ht="17.45" customHeight="1">
      <c r="A100" s="43" t="s">
        <v>140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25" ht="140.1" customHeight="1" thickBot="1">
      <c r="A101" s="45" t="s">
        <v>3</v>
      </c>
      <c r="B101" s="47" t="s">
        <v>4</v>
      </c>
      <c r="C101" s="48"/>
      <c r="D101" s="28" t="s">
        <v>5</v>
      </c>
      <c r="E101" s="28" t="s">
        <v>6</v>
      </c>
      <c r="F101" s="28" t="s">
        <v>7</v>
      </c>
      <c r="G101" s="28" t="s">
        <v>8</v>
      </c>
      <c r="H101" s="28" t="s">
        <v>27</v>
      </c>
      <c r="I101" s="28" t="s">
        <v>10</v>
      </c>
      <c r="J101" s="28" t="s">
        <v>11</v>
      </c>
      <c r="K101" s="29" t="s">
        <v>12</v>
      </c>
    </row>
    <row r="102" spans="1:25" ht="17.45" customHeight="1" thickTop="1" thickBot="1">
      <c r="A102" s="46"/>
      <c r="B102" s="49"/>
      <c r="C102" s="50"/>
      <c r="D102" s="30">
        <v>1</v>
      </c>
      <c r="E102" s="30">
        <v>2</v>
      </c>
      <c r="F102" s="30">
        <v>3</v>
      </c>
      <c r="G102" s="30">
        <v>4</v>
      </c>
      <c r="H102" s="30">
        <v>5</v>
      </c>
      <c r="I102" s="30">
        <v>6</v>
      </c>
      <c r="J102" s="30">
        <v>7</v>
      </c>
      <c r="K102" s="31">
        <v>8</v>
      </c>
    </row>
    <row r="103" spans="1:25" ht="245.1" customHeight="1" thickTop="1" thickBot="1">
      <c r="A103" s="51" t="s">
        <v>60</v>
      </c>
      <c r="B103" s="15" t="s">
        <v>141</v>
      </c>
      <c r="C103" s="4">
        <v>1</v>
      </c>
      <c r="D103" s="13"/>
      <c r="E103" s="13" t="s">
        <v>0</v>
      </c>
      <c r="F103" s="13" t="str">
        <f>"§2 pkt 5, §25 ust 4 "&amp;prawo!B3</f>
        <v>§2 pkt 5, §25 ust 4 rozporządzenia Ministra Zdrowia z dnia 26 czerwca 2012 r. w sprawie szczegółowych wymagań, jakim powinny odpowiadać pomieszczenia i urządzenia podmiotu wykonującego działalność leczniczą (Dz.U. 2012 poz. 739);</v>
      </c>
      <c r="G103" s="13" t="s">
        <v>15</v>
      </c>
      <c r="H103" s="13" t="s">
        <v>0</v>
      </c>
      <c r="I103" s="13" t="s">
        <v>0</v>
      </c>
      <c r="J103" s="13" t="s">
        <v>0</v>
      </c>
      <c r="K103" s="25">
        <f>IF(I103=P103,V103,IF(I103=Q103,W103,IF(I103=R103,X103,IF(I103=S103,Y103,IF(I103=" "," ",)))))</f>
        <v>0</v>
      </c>
      <c r="P103" s="27" t="s">
        <v>168</v>
      </c>
      <c r="Q103" s="27" t="s">
        <v>169</v>
      </c>
      <c r="R103" s="27" t="s">
        <v>170</v>
      </c>
      <c r="S103" s="27" t="s">
        <v>171</v>
      </c>
      <c r="T103" s="26"/>
      <c r="U103" s="26"/>
      <c r="V103" s="27" t="s">
        <v>172</v>
      </c>
      <c r="W103" s="27" t="s">
        <v>173</v>
      </c>
      <c r="X103" s="27" t="s">
        <v>174</v>
      </c>
      <c r="Y103" s="27" t="s">
        <v>175</v>
      </c>
    </row>
    <row r="104" spans="1:25" ht="245.1" customHeight="1" thickTop="1" thickBot="1">
      <c r="A104" s="40"/>
      <c r="B104" s="2" t="s">
        <v>61</v>
      </c>
      <c r="C104" s="3">
        <v>2</v>
      </c>
      <c r="D104" s="13"/>
      <c r="E104" s="1" t="s">
        <v>0</v>
      </c>
      <c r="F104" s="1" t="str">
        <f>"§2 pkt 5 "&amp;prawo!B3</f>
        <v>§2 pkt 5 rozporządzenia Ministra Zdrowia z dnia 26 czerwca 2012 r. w sprawie szczegółowych wymagań, jakim powinny odpowiadać pomieszczenia i urządzenia podmiotu wykonującego działalność leczniczą (Dz.U. 2012 poz. 739);</v>
      </c>
      <c r="G104" s="1" t="s">
        <v>15</v>
      </c>
      <c r="H104" s="13" t="s">
        <v>0</v>
      </c>
      <c r="I104" s="13" t="s">
        <v>0</v>
      </c>
      <c r="J104" s="1" t="s">
        <v>0</v>
      </c>
      <c r="K104" s="25">
        <f>IF(I104=P104,V104,IF(I104=Q104,W104,IF(I104=R104,X104,IF(I104=S104,Y104,IF(I104=" "," ",)))))</f>
        <v>0</v>
      </c>
      <c r="P104" s="27" t="s">
        <v>168</v>
      </c>
      <c r="Q104" s="27" t="s">
        <v>169</v>
      </c>
      <c r="R104" s="27" t="s">
        <v>170</v>
      </c>
      <c r="S104" s="27" t="s">
        <v>171</v>
      </c>
      <c r="T104" s="26"/>
      <c r="U104" s="26"/>
      <c r="V104" s="27" t="s">
        <v>172</v>
      </c>
      <c r="W104" s="27" t="s">
        <v>173</v>
      </c>
      <c r="X104" s="27" t="s">
        <v>174</v>
      </c>
      <c r="Y104" s="27" t="s">
        <v>175</v>
      </c>
    </row>
    <row r="105" spans="1:25" ht="245.1" customHeight="1" thickTop="1" thickBot="1">
      <c r="A105" s="52"/>
      <c r="B105" s="2" t="s">
        <v>62</v>
      </c>
      <c r="C105" s="3">
        <v>3</v>
      </c>
      <c r="D105" s="13"/>
      <c r="E105" s="1" t="s">
        <v>0</v>
      </c>
      <c r="F105" s="1" t="str">
        <f>"§2 pkt 5 "&amp;prawo!B3</f>
        <v>§2 pkt 5 rozporządzenia Ministra Zdrowia z dnia 26 czerwca 2012 r. w sprawie szczegółowych wymagań, jakim powinny odpowiadać pomieszczenia i urządzenia podmiotu wykonującego działalność leczniczą (Dz.U. 2012 poz. 739);</v>
      </c>
      <c r="G105" s="1" t="s">
        <v>15</v>
      </c>
      <c r="H105" s="13" t="s">
        <v>0</v>
      </c>
      <c r="I105" s="13" t="s">
        <v>0</v>
      </c>
      <c r="J105" s="1" t="s">
        <v>0</v>
      </c>
      <c r="K105" s="25">
        <f>IF(I105=P105,V105,IF(I105=Q105,W105,IF(I105=R105,X105,IF(I105=S105,Y105,IF(I105=" "," ",)))))</f>
        <v>0</v>
      </c>
      <c r="P105" s="27" t="s">
        <v>168</v>
      </c>
      <c r="Q105" s="27" t="s">
        <v>169</v>
      </c>
      <c r="R105" s="27" t="s">
        <v>170</v>
      </c>
      <c r="S105" s="27" t="s">
        <v>171</v>
      </c>
      <c r="T105" s="26"/>
      <c r="U105" s="26"/>
      <c r="V105" s="27" t="s">
        <v>172</v>
      </c>
      <c r="W105" s="27" t="s">
        <v>173</v>
      </c>
      <c r="X105" s="27" t="s">
        <v>174</v>
      </c>
      <c r="Y105" s="27" t="s">
        <v>175</v>
      </c>
    </row>
    <row r="106" spans="1:25" ht="157.5" customHeight="1" thickTop="1" thickBot="1">
      <c r="A106" s="39" t="s">
        <v>63</v>
      </c>
      <c r="B106" s="2" t="s">
        <v>64</v>
      </c>
      <c r="C106" s="3">
        <v>4</v>
      </c>
      <c r="D106" s="13"/>
      <c r="E106" s="1" t="s">
        <v>0</v>
      </c>
      <c r="F106" s="1" t="str">
        <f>"art. 11 ust. 2 pkt. 3 "&amp;prawo!B17</f>
        <v>art. 11 ust. 2 pkt. 3 ustawy z dnia 5 grudnia 2008 r. o zapobieganiu oraz zwalczaniu zakażeń i chorób zakaźnych u ludzi (tekst jednolity Dz.U. z 2018 poz. 151);</v>
      </c>
      <c r="G106" s="1" t="s">
        <v>22</v>
      </c>
      <c r="H106" s="13" t="s">
        <v>0</v>
      </c>
      <c r="I106" s="1" t="s">
        <v>0</v>
      </c>
      <c r="J106" s="1" t="s">
        <v>0</v>
      </c>
      <c r="K106" s="25">
        <f>IF(I106=P106,V106,IF(I106=Q106,W106,IF(I106=R106,X106,IF(I106=S106,Y106,IF(I106=" "," ",)))))</f>
        <v>0</v>
      </c>
      <c r="P106" s="27" t="s">
        <v>176</v>
      </c>
      <c r="Q106" s="27" t="s">
        <v>177</v>
      </c>
      <c r="V106" s="27" t="s">
        <v>178</v>
      </c>
      <c r="W106" s="27" t="s">
        <v>179</v>
      </c>
    </row>
    <row r="107" spans="1:25" ht="157.5" customHeight="1" thickTop="1" thickBot="1">
      <c r="A107" s="41"/>
      <c r="B107" s="14" t="s">
        <v>142</v>
      </c>
      <c r="C107" s="7">
        <v>5</v>
      </c>
      <c r="D107" s="13"/>
      <c r="E107" s="8" t="s">
        <v>0</v>
      </c>
      <c r="F107" s="8" t="str">
        <f>"art. 11 ust. 2 pkt. 3 "&amp;prawo!B17</f>
        <v>art. 11 ust. 2 pkt. 3 ustawy z dnia 5 grudnia 2008 r. o zapobieganiu oraz zwalczaniu zakażeń i chorób zakaźnych u ludzi (tekst jednolity Dz.U. z 2018 poz. 151);</v>
      </c>
      <c r="G107" s="8" t="s">
        <v>22</v>
      </c>
      <c r="H107" s="13" t="s">
        <v>0</v>
      </c>
      <c r="I107" s="1" t="s">
        <v>0</v>
      </c>
      <c r="J107" s="8" t="s">
        <v>0</v>
      </c>
      <c r="K107" s="25">
        <f>IF(I107=P107,V107,IF(I107=Q107,W107,IF(I107=R107,X107,IF(I107=S107,Y107,IF(I107=" "," ",)))))</f>
        <v>0</v>
      </c>
      <c r="P107" s="27" t="s">
        <v>176</v>
      </c>
      <c r="Q107" s="27" t="s">
        <v>177</v>
      </c>
      <c r="V107" s="27" t="s">
        <v>178</v>
      </c>
      <c r="W107" s="27" t="s">
        <v>179</v>
      </c>
    </row>
    <row r="108" spans="1:25" ht="11.65" customHeight="1" thickTop="1">
      <c r="A108" s="37" t="s">
        <v>65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10" spans="1:25" ht="17.45" customHeight="1">
      <c r="A110" s="43" t="s">
        <v>143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25" ht="140.1" customHeight="1" thickBot="1">
      <c r="A111" s="45" t="s">
        <v>3</v>
      </c>
      <c r="B111" s="47" t="s">
        <v>4</v>
      </c>
      <c r="C111" s="48"/>
      <c r="D111" s="28" t="s">
        <v>5</v>
      </c>
      <c r="E111" s="28" t="s">
        <v>6</v>
      </c>
      <c r="F111" s="28" t="s">
        <v>7</v>
      </c>
      <c r="G111" s="28" t="s">
        <v>8</v>
      </c>
      <c r="H111" s="28" t="s">
        <v>27</v>
      </c>
      <c r="I111" s="28" t="s">
        <v>10</v>
      </c>
      <c r="J111" s="28" t="s">
        <v>11</v>
      </c>
      <c r="K111" s="29" t="s">
        <v>66</v>
      </c>
    </row>
    <row r="112" spans="1:25" ht="17.45" customHeight="1" thickTop="1" thickBot="1">
      <c r="A112" s="46"/>
      <c r="B112" s="49"/>
      <c r="C112" s="50"/>
      <c r="D112" s="30">
        <v>1</v>
      </c>
      <c r="E112" s="30">
        <v>2</v>
      </c>
      <c r="F112" s="30">
        <v>3</v>
      </c>
      <c r="G112" s="30">
        <v>4</v>
      </c>
      <c r="H112" s="30">
        <v>5</v>
      </c>
      <c r="I112" s="30">
        <v>6</v>
      </c>
      <c r="J112" s="30">
        <v>7</v>
      </c>
      <c r="K112" s="31">
        <v>8</v>
      </c>
    </row>
    <row r="113" spans="1:25" ht="245.1" customHeight="1" thickTop="1" thickBot="1">
      <c r="A113" s="11" t="s">
        <v>67</v>
      </c>
      <c r="B113" s="15" t="s">
        <v>68</v>
      </c>
      <c r="C113" s="4">
        <v>1</v>
      </c>
      <c r="D113" s="13"/>
      <c r="E113" s="13" t="s">
        <v>0</v>
      </c>
      <c r="F113" s="13" t="str">
        <f>"załącznik nr 2 ust. 6 "&amp;prawo!B3</f>
        <v>załącznik nr 2 ust. 6 rozporządzenia Ministra Zdrowia z dnia 26 czerwca 2012 r. w sprawie szczegółowych wymagań, jakim powinny odpowiadać pomieszczenia i urządzenia podmiotu wykonującego działalność leczniczą (Dz.U. 2012 poz. 739);</v>
      </c>
      <c r="G113" s="13" t="s">
        <v>15</v>
      </c>
      <c r="H113" s="13" t="s">
        <v>0</v>
      </c>
      <c r="I113" s="13" t="s">
        <v>0</v>
      </c>
      <c r="J113" s="13" t="s">
        <v>0</v>
      </c>
      <c r="K113" s="25">
        <f t="shared" ref="K113:K119" si="6">IF(I113=P113,V113,IF(I113=Q113,W113,IF(I113=R113,X113,IF(I113=S113,Y113,IF(I113=" "," ",)))))</f>
        <v>0</v>
      </c>
      <c r="P113" s="27" t="s">
        <v>168</v>
      </c>
      <c r="Q113" s="27" t="s">
        <v>169</v>
      </c>
      <c r="R113" s="27" t="s">
        <v>170</v>
      </c>
      <c r="S113" s="27" t="s">
        <v>171</v>
      </c>
      <c r="T113" s="26"/>
      <c r="U113" s="26"/>
      <c r="V113" s="27" t="s">
        <v>172</v>
      </c>
      <c r="W113" s="27" t="s">
        <v>173</v>
      </c>
      <c r="X113" s="27" t="s">
        <v>174</v>
      </c>
      <c r="Y113" s="27" t="s">
        <v>175</v>
      </c>
    </row>
    <row r="114" spans="1:25" ht="245.1" customHeight="1" thickTop="1" thickBot="1">
      <c r="A114" s="39" t="s">
        <v>69</v>
      </c>
      <c r="B114" s="2" t="s">
        <v>70</v>
      </c>
      <c r="C114" s="3">
        <v>2</v>
      </c>
      <c r="D114" s="13"/>
      <c r="E114" s="1" t="s">
        <v>0</v>
      </c>
      <c r="F114" s="1" t="str">
        <f>"§2 pkt 4 "&amp;prawo!B3</f>
        <v>§2 pkt 4 rozporządzenia Ministra Zdrowia z dnia 26 czerwca 2012 r. w sprawie szczegółowych wymagań, jakim powinny odpowiadać pomieszczenia i urządzenia podmiotu wykonującego działalność leczniczą (Dz.U. 2012 poz. 739);</v>
      </c>
      <c r="G114" s="1" t="s">
        <v>15</v>
      </c>
      <c r="H114" s="13" t="s">
        <v>0</v>
      </c>
      <c r="I114" s="13" t="s">
        <v>0</v>
      </c>
      <c r="J114" s="1" t="s">
        <v>0</v>
      </c>
      <c r="K114" s="25">
        <f t="shared" si="6"/>
        <v>0</v>
      </c>
      <c r="P114" s="27" t="s">
        <v>168</v>
      </c>
      <c r="Q114" s="27" t="s">
        <v>169</v>
      </c>
      <c r="R114" s="27" t="s">
        <v>170</v>
      </c>
      <c r="S114" s="27" t="s">
        <v>171</v>
      </c>
      <c r="T114" s="26"/>
      <c r="U114" s="26"/>
      <c r="V114" s="27" t="s">
        <v>172</v>
      </c>
      <c r="W114" s="27" t="s">
        <v>173</v>
      </c>
      <c r="X114" s="27" t="s">
        <v>174</v>
      </c>
      <c r="Y114" s="27" t="s">
        <v>175</v>
      </c>
    </row>
    <row r="115" spans="1:25" ht="245.1" customHeight="1" thickTop="1" thickBot="1">
      <c r="A115" s="40"/>
      <c r="B115" s="2" t="s">
        <v>18</v>
      </c>
      <c r="C115" s="3">
        <v>3</v>
      </c>
      <c r="D115" s="13"/>
      <c r="E115" s="1" t="s">
        <v>0</v>
      </c>
      <c r="F115" s="1" t="str">
        <f>"§2 pkt 4 "&amp;prawo!B3</f>
        <v>§2 pkt 4 rozporządzenia Ministra Zdrowia z dnia 26 czerwca 2012 r. w sprawie szczegółowych wymagań, jakim powinny odpowiadać pomieszczenia i urządzenia podmiotu wykonującego działalność leczniczą (Dz.U. 2012 poz. 739);</v>
      </c>
      <c r="G115" s="1" t="s">
        <v>15</v>
      </c>
      <c r="H115" s="13" t="s">
        <v>0</v>
      </c>
      <c r="I115" s="13" t="s">
        <v>0</v>
      </c>
      <c r="J115" s="1" t="s">
        <v>0</v>
      </c>
      <c r="K115" s="25">
        <f t="shared" si="6"/>
        <v>0</v>
      </c>
      <c r="P115" s="27" t="s">
        <v>168</v>
      </c>
      <c r="Q115" s="27" t="s">
        <v>169</v>
      </c>
      <c r="R115" s="27" t="s">
        <v>170</v>
      </c>
      <c r="S115" s="27" t="s">
        <v>171</v>
      </c>
      <c r="T115" s="26"/>
      <c r="U115" s="26"/>
      <c r="V115" s="27" t="s">
        <v>172</v>
      </c>
      <c r="W115" s="27" t="s">
        <v>173</v>
      </c>
      <c r="X115" s="27" t="s">
        <v>174</v>
      </c>
      <c r="Y115" s="27" t="s">
        <v>175</v>
      </c>
    </row>
    <row r="116" spans="1:25" ht="245.1" customHeight="1" thickTop="1" thickBot="1">
      <c r="A116" s="40"/>
      <c r="B116" s="2" t="s">
        <v>20</v>
      </c>
      <c r="C116" s="3">
        <v>4</v>
      </c>
      <c r="D116" s="13"/>
      <c r="E116" s="1" t="s">
        <v>0</v>
      </c>
      <c r="F116" s="1" t="str">
        <f>"§2 pkt 4 "&amp;prawo!B3</f>
        <v>§2 pkt 4 rozporządzenia Ministra Zdrowia z dnia 26 czerwca 2012 r. w sprawie szczegółowych wymagań, jakim powinny odpowiadać pomieszczenia i urządzenia podmiotu wykonującego działalność leczniczą (Dz.U. 2012 poz. 739);</v>
      </c>
      <c r="G116" s="1" t="s">
        <v>15</v>
      </c>
      <c r="H116" s="13" t="s">
        <v>0</v>
      </c>
      <c r="I116" s="13" t="s">
        <v>0</v>
      </c>
      <c r="J116" s="1" t="s">
        <v>0</v>
      </c>
      <c r="K116" s="25">
        <f t="shared" si="6"/>
        <v>0</v>
      </c>
      <c r="P116" s="27" t="s">
        <v>168</v>
      </c>
      <c r="Q116" s="27" t="s">
        <v>169</v>
      </c>
      <c r="R116" s="27" t="s">
        <v>170</v>
      </c>
      <c r="S116" s="27" t="s">
        <v>171</v>
      </c>
      <c r="T116" s="26"/>
      <c r="U116" s="26"/>
      <c r="V116" s="27" t="s">
        <v>172</v>
      </c>
      <c r="W116" s="27" t="s">
        <v>173</v>
      </c>
      <c r="X116" s="27" t="s">
        <v>174</v>
      </c>
      <c r="Y116" s="27" t="s">
        <v>175</v>
      </c>
    </row>
    <row r="117" spans="1:25" ht="157.5" customHeight="1" thickTop="1" thickBot="1">
      <c r="A117" s="52"/>
      <c r="B117" s="2" t="s">
        <v>144</v>
      </c>
      <c r="C117" s="3">
        <v>5</v>
      </c>
      <c r="D117" s="13"/>
      <c r="E117" s="1" t="s">
        <v>0</v>
      </c>
      <c r="F117" s="1" t="str">
        <f>"art. 11 ust. 2 pkt 3 "&amp;prawo!B17</f>
        <v>art. 11 ust. 2 pkt 3 ustawy z dnia 5 grudnia 2008 r. o zapobieganiu oraz zwalczaniu zakażeń i chorób zakaźnych u ludzi (tekst jednolity Dz.U. z 2018 poz. 151);</v>
      </c>
      <c r="G117" s="1" t="s">
        <v>22</v>
      </c>
      <c r="H117" s="13" t="s">
        <v>0</v>
      </c>
      <c r="I117" s="1" t="s">
        <v>0</v>
      </c>
      <c r="J117" s="1" t="s">
        <v>0</v>
      </c>
      <c r="K117" s="25">
        <f t="shared" si="6"/>
        <v>0</v>
      </c>
      <c r="P117" s="27" t="s">
        <v>176</v>
      </c>
      <c r="Q117" s="27" t="s">
        <v>177</v>
      </c>
      <c r="V117" s="27" t="s">
        <v>178</v>
      </c>
      <c r="W117" s="27" t="s">
        <v>179</v>
      </c>
    </row>
    <row r="118" spans="1:25" ht="192.6" customHeight="1" thickTop="1" thickBot="1">
      <c r="A118" s="39" t="s">
        <v>71</v>
      </c>
      <c r="B118" s="2" t="s">
        <v>145</v>
      </c>
      <c r="C118" s="3">
        <v>6</v>
      </c>
      <c r="D118" s="13"/>
      <c r="E118" s="1" t="s">
        <v>0</v>
      </c>
      <c r="F118" s="1" t="str">
        <f>"załącznik nr 3 §2 ust. 2 "&amp;prawo!B9</f>
        <v>załącznik nr 3 §2 ust. 2 rozporządzenia Ministra Pracy i Polityki Socjalnej z dnia 26.09.1997r. w sprawie ogólnych przepisów bezpieczeństwa i higieny pracy (Dz. U. z 2003 r. nr 169, poz. 1650 z późn. zm.);</v>
      </c>
      <c r="G118" s="1" t="s">
        <v>15</v>
      </c>
      <c r="H118" s="13" t="s">
        <v>0</v>
      </c>
      <c r="I118" s="1" t="s">
        <v>0</v>
      </c>
      <c r="J118" s="1" t="s">
        <v>0</v>
      </c>
      <c r="K118" s="25">
        <f t="shared" si="6"/>
        <v>0</v>
      </c>
      <c r="P118" s="27" t="s">
        <v>180</v>
      </c>
      <c r="Q118" s="27" t="s">
        <v>181</v>
      </c>
      <c r="R118" s="27" t="s">
        <v>182</v>
      </c>
      <c r="V118" s="27" t="s">
        <v>183</v>
      </c>
      <c r="W118" s="27" t="s">
        <v>184</v>
      </c>
      <c r="X118" s="27" t="s">
        <v>185</v>
      </c>
    </row>
    <row r="119" spans="1:25" ht="192.6" customHeight="1" thickTop="1" thickBot="1">
      <c r="A119" s="41"/>
      <c r="B119" s="14" t="s">
        <v>146</v>
      </c>
      <c r="C119" s="7">
        <v>7</v>
      </c>
      <c r="D119" s="13"/>
      <c r="E119" s="8" t="s">
        <v>0</v>
      </c>
      <c r="F119" s="8" t="str">
        <f>"załącznik nr 3 §2 ust. 1 "&amp;prawo!B9</f>
        <v>załącznik nr 3 §2 ust. 1 rozporządzenia Ministra Pracy i Polityki Socjalnej z dnia 26.09.1997r. w sprawie ogólnych przepisów bezpieczeństwa i higieny pracy (Dz. U. z 2003 r. nr 169, poz. 1650 z późn. zm.);</v>
      </c>
      <c r="G119" s="8" t="s">
        <v>15</v>
      </c>
      <c r="H119" s="13" t="s">
        <v>0</v>
      </c>
      <c r="I119" s="1" t="s">
        <v>0</v>
      </c>
      <c r="J119" s="8" t="s">
        <v>0</v>
      </c>
      <c r="K119" s="25">
        <f t="shared" si="6"/>
        <v>0</v>
      </c>
      <c r="P119" s="27" t="s">
        <v>180</v>
      </c>
      <c r="Q119" s="27" t="s">
        <v>181</v>
      </c>
      <c r="R119" s="27" t="s">
        <v>182</v>
      </c>
      <c r="V119" s="27" t="s">
        <v>183</v>
      </c>
      <c r="W119" s="27" t="s">
        <v>184</v>
      </c>
      <c r="X119" s="27" t="s">
        <v>185</v>
      </c>
    </row>
    <row r="120" spans="1:25" ht="13.5" thickTop="1"/>
    <row r="121" spans="1:25" ht="17.45" customHeight="1">
      <c r="A121" s="43" t="s">
        <v>147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25" ht="140.1" customHeight="1" thickBot="1">
      <c r="A122" s="45" t="s">
        <v>3</v>
      </c>
      <c r="B122" s="47" t="s">
        <v>4</v>
      </c>
      <c r="C122" s="48"/>
      <c r="D122" s="28" t="s">
        <v>5</v>
      </c>
      <c r="E122" s="28" t="s">
        <v>6</v>
      </c>
      <c r="F122" s="28" t="s">
        <v>7</v>
      </c>
      <c r="G122" s="28" t="s">
        <v>8</v>
      </c>
      <c r="H122" s="28" t="s">
        <v>27</v>
      </c>
      <c r="I122" s="28" t="s">
        <v>10</v>
      </c>
      <c r="J122" s="28" t="s">
        <v>11</v>
      </c>
      <c r="K122" s="29" t="s">
        <v>12</v>
      </c>
    </row>
    <row r="123" spans="1:25" ht="17.45" customHeight="1" thickTop="1" thickBot="1">
      <c r="A123" s="46"/>
      <c r="B123" s="49"/>
      <c r="C123" s="50"/>
      <c r="D123" s="30">
        <v>1</v>
      </c>
      <c r="E123" s="30">
        <v>2</v>
      </c>
      <c r="F123" s="30">
        <v>3</v>
      </c>
      <c r="G123" s="30">
        <v>4</v>
      </c>
      <c r="H123" s="30">
        <v>5</v>
      </c>
      <c r="I123" s="30">
        <v>6</v>
      </c>
      <c r="J123" s="30">
        <v>7</v>
      </c>
      <c r="K123" s="31">
        <v>8</v>
      </c>
    </row>
    <row r="124" spans="1:25" ht="157.5" customHeight="1" thickTop="1" thickBot="1">
      <c r="A124" s="16" t="s">
        <v>72</v>
      </c>
      <c r="B124" s="17" t="s">
        <v>148</v>
      </c>
      <c r="C124" s="18">
        <v>1</v>
      </c>
      <c r="D124" s="13"/>
      <c r="E124" s="19" t="s">
        <v>0</v>
      </c>
      <c r="F124" s="19" t="str">
        <f>"art. 11 ust. 2 pkt 3 "&amp;prawo!B17</f>
        <v>art. 11 ust. 2 pkt 3 ustawy z dnia 5 grudnia 2008 r. o zapobieganiu oraz zwalczaniu zakażeń i chorób zakaźnych u ludzi (tekst jednolity Dz.U. z 2018 poz. 151);</v>
      </c>
      <c r="G124" s="19" t="s">
        <v>22</v>
      </c>
      <c r="H124" s="13" t="s">
        <v>0</v>
      </c>
      <c r="I124" s="19" t="s">
        <v>0</v>
      </c>
      <c r="J124" s="19" t="s">
        <v>0</v>
      </c>
      <c r="K124" s="25">
        <f>IF(I124=P124,V124,IF(I124=Q124,W124,IF(I124=R124,X124,IF(I124=S124,Y124,IF(I124=" "," ",)))))</f>
        <v>0</v>
      </c>
      <c r="P124" s="27" t="s">
        <v>176</v>
      </c>
      <c r="Q124" s="27" t="s">
        <v>177</v>
      </c>
      <c r="V124" s="27" t="s">
        <v>178</v>
      </c>
      <c r="W124" s="27" t="s">
        <v>179</v>
      </c>
    </row>
    <row r="125" spans="1:25" ht="81.599999999999994" customHeight="1" thickTop="1">
      <c r="A125" s="37" t="s">
        <v>149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7" spans="1:25" ht="17.45" customHeight="1">
      <c r="A127" s="43" t="s">
        <v>150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25" ht="140.1" customHeight="1" thickBot="1">
      <c r="A128" s="45" t="s">
        <v>3</v>
      </c>
      <c r="B128" s="47" t="s">
        <v>4</v>
      </c>
      <c r="C128" s="48"/>
      <c r="D128" s="28" t="s">
        <v>5</v>
      </c>
      <c r="E128" s="28" t="s">
        <v>6</v>
      </c>
      <c r="F128" s="28" t="s">
        <v>7</v>
      </c>
      <c r="G128" s="28" t="s">
        <v>8</v>
      </c>
      <c r="H128" s="28" t="s">
        <v>27</v>
      </c>
      <c r="I128" s="28" t="s">
        <v>10</v>
      </c>
      <c r="J128" s="28" t="s">
        <v>11</v>
      </c>
      <c r="K128" s="29" t="s">
        <v>73</v>
      </c>
    </row>
    <row r="129" spans="1:11" ht="17.45" customHeight="1" thickTop="1" thickBot="1">
      <c r="A129" s="46"/>
      <c r="B129" s="49"/>
      <c r="C129" s="50"/>
      <c r="D129" s="30">
        <v>1</v>
      </c>
      <c r="E129" s="30">
        <v>2</v>
      </c>
      <c r="F129" s="30">
        <v>3</v>
      </c>
      <c r="G129" s="30">
        <v>4</v>
      </c>
      <c r="H129" s="30">
        <v>5</v>
      </c>
      <c r="I129" s="30">
        <v>6</v>
      </c>
      <c r="J129" s="30">
        <v>7</v>
      </c>
      <c r="K129" s="31">
        <v>8</v>
      </c>
    </row>
    <row r="130" spans="1:11" ht="157.5" customHeight="1" thickTop="1" thickBot="1">
      <c r="A130" s="11" t="s">
        <v>74</v>
      </c>
      <c r="B130" s="15" t="s">
        <v>151</v>
      </c>
      <c r="C130" s="4">
        <v>1</v>
      </c>
      <c r="D130" s="13"/>
      <c r="E130" s="13" t="s">
        <v>0</v>
      </c>
      <c r="F130" s="13" t="str">
        <f>"art. 11 ust. 2 pkt 3, 4 "&amp;prawo!B17</f>
        <v>art. 11 ust. 2 pkt 3, 4 ustawy z dnia 5 grudnia 2008 r. o zapobieganiu oraz zwalczaniu zakażeń i chorób zakaźnych u ludzi (tekst jednolity Dz.U. z 2018 poz. 151);</v>
      </c>
      <c r="G130" s="13" t="s">
        <v>15</v>
      </c>
      <c r="H130" s="13" t="s">
        <v>1</v>
      </c>
      <c r="I130" s="13" t="s">
        <v>75</v>
      </c>
      <c r="J130" s="13" t="s">
        <v>75</v>
      </c>
      <c r="K130" s="12" t="s">
        <v>75</v>
      </c>
    </row>
    <row r="131" spans="1:11" ht="157.5" customHeight="1" thickTop="1" thickBot="1">
      <c r="A131" s="39" t="s">
        <v>152</v>
      </c>
      <c r="B131" s="2" t="s">
        <v>153</v>
      </c>
      <c r="C131" s="3">
        <v>2</v>
      </c>
      <c r="D131" s="13"/>
      <c r="E131" s="1" t="s">
        <v>0</v>
      </c>
      <c r="F131" s="1" t="str">
        <f>"art. 11 ust. 2 pkt 6 "&amp;prawo!B17</f>
        <v>art. 11 ust. 2 pkt 6 ustawy z dnia 5 grudnia 2008 r. o zapobieganiu oraz zwalczaniu zakażeń i chorób zakaźnych u ludzi (tekst jednolity Dz.U. z 2018 poz. 151);</v>
      </c>
      <c r="G131" s="1" t="s">
        <v>15</v>
      </c>
      <c r="H131" s="1" t="s">
        <v>1</v>
      </c>
      <c r="I131" s="1" t="s">
        <v>75</v>
      </c>
      <c r="J131" s="1" t="s">
        <v>75</v>
      </c>
      <c r="K131" s="9" t="s">
        <v>75</v>
      </c>
    </row>
    <row r="132" spans="1:11" ht="279.95" customHeight="1" thickTop="1" thickBot="1">
      <c r="A132" s="40"/>
      <c r="B132" s="2" t="s">
        <v>154</v>
      </c>
      <c r="C132" s="3">
        <v>3</v>
      </c>
      <c r="D132" s="13"/>
      <c r="E132" s="1" t="s">
        <v>0</v>
      </c>
      <c r="F132" s="1" t="str">
        <f>"§4 ust. 1 "&amp;prawo!B13</f>
        <v>§4 ust. 1 rozporządzenia Ministra Zdrowia z dnia 27 maja 2010 r. w sprawie zakresu, sposobu i częstotliwości prowadzenia kontroli wewnętrznej w obszarze realizacji działań zapobiegających szerzeniu się zakażeń i chorób zakaźnych (Dz. U. z 2010 r. nr 100 poz. 646);</v>
      </c>
      <c r="G132" s="1" t="s">
        <v>15</v>
      </c>
      <c r="H132" s="1" t="s">
        <v>1</v>
      </c>
      <c r="I132" s="1" t="s">
        <v>75</v>
      </c>
      <c r="J132" s="1" t="s">
        <v>75</v>
      </c>
      <c r="K132" s="9" t="s">
        <v>75</v>
      </c>
    </row>
    <row r="133" spans="1:11" ht="279.95" customHeight="1" thickTop="1" thickBot="1">
      <c r="A133" s="40"/>
      <c r="B133" s="2" t="s">
        <v>155</v>
      </c>
      <c r="C133" s="3">
        <v>4</v>
      </c>
      <c r="D133" s="13"/>
      <c r="E133" s="1" t="s">
        <v>0</v>
      </c>
      <c r="F133" s="1" t="str">
        <f>"§5 ust. 1 "&amp;prawo!B13</f>
        <v>§5 ust. 1 rozporządzenia Ministra Zdrowia z dnia 27 maja 2010 r. w sprawie zakresu, sposobu i częstotliwości prowadzenia kontroli wewnętrznej w obszarze realizacji działań zapobiegających szerzeniu się zakażeń i chorób zakaźnych (Dz. U. z 2010 r. nr 100 poz. 646);</v>
      </c>
      <c r="G133" s="1" t="s">
        <v>15</v>
      </c>
      <c r="H133" s="1" t="s">
        <v>1</v>
      </c>
      <c r="I133" s="1" t="s">
        <v>75</v>
      </c>
      <c r="J133" s="1" t="s">
        <v>75</v>
      </c>
      <c r="K133" s="9" t="s">
        <v>75</v>
      </c>
    </row>
    <row r="134" spans="1:11" ht="262.5" customHeight="1" thickTop="1" thickBot="1">
      <c r="A134" s="40"/>
      <c r="B134" s="2" t="s">
        <v>156</v>
      </c>
      <c r="C134" s="3">
        <v>5</v>
      </c>
      <c r="D134" s="13"/>
      <c r="E134" s="1" t="s">
        <v>0</v>
      </c>
      <c r="F134" s="1" t="str">
        <f>"§7 "&amp;prawo!B13</f>
        <v>§7 rozporządzenia Ministra Zdrowia z dnia 27 maja 2010 r. w sprawie zakresu, sposobu i częstotliwości prowadzenia kontroli wewnętrznej w obszarze realizacji działań zapobiegających szerzeniu się zakażeń i chorób zakaźnych (Dz. U. z 2010 r. nr 100 poz. 646);</v>
      </c>
      <c r="G134" s="1" t="s">
        <v>15</v>
      </c>
      <c r="H134" s="1" t="s">
        <v>1</v>
      </c>
      <c r="I134" s="1" t="s">
        <v>75</v>
      </c>
      <c r="J134" s="1" t="s">
        <v>75</v>
      </c>
      <c r="K134" s="9" t="s">
        <v>75</v>
      </c>
    </row>
    <row r="135" spans="1:11" ht="279.95" customHeight="1" thickTop="1" thickBot="1">
      <c r="A135" s="40"/>
      <c r="B135" s="2" t="s">
        <v>157</v>
      </c>
      <c r="C135" s="3">
        <v>6</v>
      </c>
      <c r="D135" s="13"/>
      <c r="E135" s="1" t="s">
        <v>0</v>
      </c>
      <c r="F135" s="1" t="str">
        <f>"§4 ust. 4 "&amp;prawo!B13</f>
        <v>§4 ust. 4 rozporządzenia Ministra Zdrowia z dnia 27 maja 2010 r. w sprawie zakresu, sposobu i częstotliwości prowadzenia kontroli wewnętrznej w obszarze realizacji działań zapobiegających szerzeniu się zakażeń i chorób zakaźnych (Dz. U. z 2010 r. nr 100 poz. 646);</v>
      </c>
      <c r="G135" s="1" t="s">
        <v>15</v>
      </c>
      <c r="H135" s="1" t="s">
        <v>1</v>
      </c>
      <c r="I135" s="1" t="s">
        <v>75</v>
      </c>
      <c r="J135" s="1" t="s">
        <v>75</v>
      </c>
      <c r="K135" s="9" t="s">
        <v>75</v>
      </c>
    </row>
    <row r="136" spans="1:11" ht="262.5" customHeight="1" thickTop="1" thickBot="1">
      <c r="A136" s="40"/>
      <c r="B136" s="2" t="s">
        <v>158</v>
      </c>
      <c r="C136" s="3">
        <v>7</v>
      </c>
      <c r="D136" s="13"/>
      <c r="E136" s="1" t="s">
        <v>0</v>
      </c>
      <c r="F136" s="1" t="str">
        <f>"§2 "&amp;prawo!B13</f>
        <v>§2 rozporządzenia Ministra Zdrowia z dnia 27 maja 2010 r. w sprawie zakresu, sposobu i częstotliwości prowadzenia kontroli wewnętrznej w obszarze realizacji działań zapobiegających szerzeniu się zakażeń i chorób zakaźnych (Dz. U. z 2010 r. nr 100 poz. 646);</v>
      </c>
      <c r="G136" s="1" t="s">
        <v>15</v>
      </c>
      <c r="H136" s="1" t="s">
        <v>1</v>
      </c>
      <c r="I136" s="1" t="s">
        <v>75</v>
      </c>
      <c r="J136" s="1" t="s">
        <v>75</v>
      </c>
      <c r="K136" s="9" t="s">
        <v>75</v>
      </c>
    </row>
    <row r="137" spans="1:11" ht="279.95" customHeight="1" thickTop="1" thickBot="1">
      <c r="A137" s="40"/>
      <c r="B137" s="2" t="s">
        <v>159</v>
      </c>
      <c r="C137" s="3">
        <v>8</v>
      </c>
      <c r="D137" s="13"/>
      <c r="E137" s="1" t="s">
        <v>0</v>
      </c>
      <c r="F137" s="1" t="str">
        <f>"§2 ust. 1 pkt 3 "&amp;prawo!B13</f>
        <v>§2 ust. 1 pkt 3 rozporządzenia Ministra Zdrowia z dnia 27 maja 2010 r. w sprawie zakresu, sposobu i częstotliwości prowadzenia kontroli wewnętrznej w obszarze realizacji działań zapobiegających szerzeniu się zakażeń i chorób zakaźnych (Dz. U. z 2010 r. nr 100 poz. 646);</v>
      </c>
      <c r="G137" s="1" t="s">
        <v>15</v>
      </c>
      <c r="H137" s="1" t="s">
        <v>1</v>
      </c>
      <c r="I137" s="1" t="s">
        <v>75</v>
      </c>
      <c r="J137" s="1" t="s">
        <v>75</v>
      </c>
      <c r="K137" s="9" t="s">
        <v>75</v>
      </c>
    </row>
    <row r="138" spans="1:11" ht="279.95" customHeight="1" thickTop="1" thickBot="1">
      <c r="A138" s="52"/>
      <c r="B138" s="2" t="s">
        <v>160</v>
      </c>
      <c r="C138" s="3">
        <v>9</v>
      </c>
      <c r="D138" s="13"/>
      <c r="E138" s="1" t="s">
        <v>0</v>
      </c>
      <c r="F138" s="1" t="str">
        <f>"§2 ust. 1 pkt 4 "&amp;prawo!B13</f>
        <v>§2 ust. 1 pkt 4 rozporządzenia Ministra Zdrowia z dnia 27 maja 2010 r. w sprawie zakresu, sposobu i częstotliwości prowadzenia kontroli wewnętrznej w obszarze realizacji działań zapobiegających szerzeniu się zakażeń i chorób zakaźnych (Dz. U. z 2010 r. nr 100 poz. 646);</v>
      </c>
      <c r="G138" s="1" t="s">
        <v>15</v>
      </c>
      <c r="H138" s="1" t="s">
        <v>1</v>
      </c>
      <c r="I138" s="1" t="s">
        <v>75</v>
      </c>
      <c r="J138" s="1" t="s">
        <v>75</v>
      </c>
      <c r="K138" s="9" t="s">
        <v>75</v>
      </c>
    </row>
    <row r="139" spans="1:11" ht="157.5" customHeight="1" thickTop="1" thickBot="1">
      <c r="A139" s="5" t="s">
        <v>161</v>
      </c>
      <c r="B139" s="2" t="s">
        <v>162</v>
      </c>
      <c r="C139" s="3">
        <v>10</v>
      </c>
      <c r="D139" s="13"/>
      <c r="E139" s="1" t="s">
        <v>0</v>
      </c>
      <c r="F139" s="1" t="str">
        <f>"art. 11 ust. 2 pkt 3 "&amp;prawo!B17</f>
        <v>art. 11 ust. 2 pkt 3 ustawy z dnia 5 grudnia 2008 r. o zapobieganiu oraz zwalczaniu zakażeń i chorób zakaźnych u ludzi (tekst jednolity Dz.U. z 2018 poz. 151);</v>
      </c>
      <c r="G139" s="1" t="s">
        <v>22</v>
      </c>
      <c r="H139" s="1" t="s">
        <v>1</v>
      </c>
      <c r="I139" s="1" t="s">
        <v>75</v>
      </c>
      <c r="J139" s="1" t="s">
        <v>75</v>
      </c>
      <c r="K139" s="9" t="s">
        <v>75</v>
      </c>
    </row>
    <row r="140" spans="1:11" ht="227.45" customHeight="1" thickTop="1" thickBot="1">
      <c r="A140" s="5" t="s">
        <v>76</v>
      </c>
      <c r="B140" s="2" t="s">
        <v>77</v>
      </c>
      <c r="C140" s="3">
        <v>11</v>
      </c>
      <c r="D140" s="13"/>
      <c r="E140" s="1" t="s">
        <v>0</v>
      </c>
      <c r="F140" s="1" t="str">
        <f>"art. 11 ust. 2 pkt 3, art. 22 "&amp;prawo!B17&amp;"  oraz art. 67 ust 1 pkt 1a "&amp;prawo!B16</f>
        <v>art. 11 ust. 2 pkt 3, art. 22 ustawy z dnia 5 grudnia 2008 r. o zapobieganiu oraz zwalczaniu zakażeń i chorób zakaźnych u ludzi (tekst jednolity Dz.U. z 2018 poz. 151);  oraz art. 67 ust 1 pkt 1a ustawy z dnia 14 grudnia 2012 r. o odpadach (tj. Dz. U. z 2018 r. poz. 992)</v>
      </c>
      <c r="G140" s="1" t="s">
        <v>15</v>
      </c>
      <c r="H140" s="1" t="s">
        <v>1</v>
      </c>
      <c r="I140" s="1" t="s">
        <v>75</v>
      </c>
      <c r="J140" s="1" t="s">
        <v>75</v>
      </c>
      <c r="K140" s="9" t="s">
        <v>75</v>
      </c>
    </row>
    <row r="141" spans="1:11" ht="105" customHeight="1" thickTop="1" thickBot="1">
      <c r="A141" s="5" t="s">
        <v>78</v>
      </c>
      <c r="B141" s="2" t="s">
        <v>79</v>
      </c>
      <c r="C141" s="3">
        <v>12</v>
      </c>
      <c r="D141" s="13" t="s">
        <v>166</v>
      </c>
      <c r="E141" s="1" t="s">
        <v>0</v>
      </c>
      <c r="F141" s="1" t="str">
        <f>"art. 30 "&amp;prawo!B4</f>
        <v>art. 30 ustawy z dnia 14 marca 1985 r. o Państwowej Inspekcji Sanitarnej (tekst jednolity Dz.U. z 2017 poz. 1261);</v>
      </c>
      <c r="G141" s="1" t="s">
        <v>15</v>
      </c>
      <c r="H141" s="1" t="s">
        <v>1</v>
      </c>
      <c r="I141" s="1" t="s">
        <v>75</v>
      </c>
      <c r="J141" s="1" t="s">
        <v>75</v>
      </c>
      <c r="K141" s="9" t="s">
        <v>75</v>
      </c>
    </row>
    <row r="142" spans="1:11" ht="384.95" customHeight="1" thickTop="1" thickBot="1">
      <c r="A142" s="5" t="s">
        <v>80</v>
      </c>
      <c r="B142" s="2" t="s">
        <v>81</v>
      </c>
      <c r="C142" s="3">
        <v>13</v>
      </c>
      <c r="D142" s="13"/>
      <c r="E142" s="1" t="s">
        <v>0</v>
      </c>
      <c r="F142" s="1" t="str">
        <f>"art. 27 ust. 1, art. 52 pkt 4 "&amp;prawo!B17&amp;" oraz art. 24 "&amp;prawo!B10&amp;" oraz art. 96, §1 "&amp;prawo!B11&amp;""</f>
        <v>art. 27 ust. 1, art. 52 pkt 4 ustawy z dnia 5 grudnia 2008 r. o zapobieganiu oraz zwalczaniu zakażeń i chorób zakaźnych u ludzi (tekst jednolity Dz.U. z 2018 poz. 151); oraz art. 24 ustawy z dnia 20 maja 1971 r. Kodeks wykroczeń (t.j. Dz. U. z 2018 r. poz. 618, 911); oraz art. 96, §1 ustawy z dnia 24 sierpnia 2001 r. Kodeks postępowania w sprawach o wykroczenia (t.j. Dz. U. z 2018 r. poz. 475, 1039, 1467);</v>
      </c>
      <c r="G142" s="1" t="s">
        <v>82</v>
      </c>
      <c r="H142" s="1" t="s">
        <v>1</v>
      </c>
      <c r="I142" s="1" t="s">
        <v>75</v>
      </c>
      <c r="J142" s="1" t="s">
        <v>75</v>
      </c>
      <c r="K142" s="9" t="s">
        <v>75</v>
      </c>
    </row>
    <row r="143" spans="1:11" ht="245.1" customHeight="1" thickTop="1" thickBot="1">
      <c r="A143" s="6" t="s">
        <v>83</v>
      </c>
      <c r="B143" s="14" t="s">
        <v>84</v>
      </c>
      <c r="C143" s="7">
        <v>14</v>
      </c>
      <c r="D143" s="13"/>
      <c r="E143" s="8" t="s">
        <v>0</v>
      </c>
      <c r="F143" s="8" t="str">
        <f>"§39 ust. 1, 2 "&amp;prawo!B3</f>
        <v>§39 ust. 1, 2 rozporządzenia Ministra Zdrowia z dnia 26 czerwca 2012 r. w sprawie szczegółowych wymagań, jakim powinny odpowiadać pomieszczenia i urządzenia podmiotu wykonującego działalność leczniczą (Dz.U. 2012 poz. 739);</v>
      </c>
      <c r="G143" s="8" t="s">
        <v>15</v>
      </c>
      <c r="H143" s="8" t="s">
        <v>1</v>
      </c>
      <c r="I143" s="8" t="s">
        <v>75</v>
      </c>
      <c r="J143" s="8" t="s">
        <v>75</v>
      </c>
      <c r="K143" s="10" t="s">
        <v>75</v>
      </c>
    </row>
    <row r="144" spans="1:11" ht="151.69999999999999" customHeight="1" thickTop="1">
      <c r="A144" s="37" t="s">
        <v>163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6" spans="1:23" ht="17.45" customHeight="1">
      <c r="A146" s="43" t="s">
        <v>164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23" ht="140.1" customHeight="1" thickBot="1">
      <c r="A147" s="45" t="s">
        <v>3</v>
      </c>
      <c r="B147" s="47" t="s">
        <v>4</v>
      </c>
      <c r="C147" s="48"/>
      <c r="D147" s="28" t="s">
        <v>5</v>
      </c>
      <c r="E147" s="28" t="s">
        <v>6</v>
      </c>
      <c r="F147" s="28" t="s">
        <v>7</v>
      </c>
      <c r="G147" s="28" t="s">
        <v>8</v>
      </c>
      <c r="H147" s="28" t="s">
        <v>27</v>
      </c>
      <c r="I147" s="28" t="s">
        <v>10</v>
      </c>
      <c r="J147" s="28" t="s">
        <v>11</v>
      </c>
      <c r="K147" s="29" t="s">
        <v>73</v>
      </c>
    </row>
    <row r="148" spans="1:23" ht="17.45" customHeight="1" thickTop="1" thickBot="1">
      <c r="A148" s="46"/>
      <c r="B148" s="49"/>
      <c r="C148" s="50"/>
      <c r="D148" s="30">
        <v>1</v>
      </c>
      <c r="E148" s="30">
        <v>2</v>
      </c>
      <c r="F148" s="30">
        <v>3</v>
      </c>
      <c r="G148" s="30">
        <v>4</v>
      </c>
      <c r="H148" s="30">
        <v>5</v>
      </c>
      <c r="I148" s="30">
        <v>6</v>
      </c>
      <c r="J148" s="30">
        <v>7</v>
      </c>
      <c r="K148" s="31">
        <v>8</v>
      </c>
    </row>
    <row r="149" spans="1:23" ht="157.5" customHeight="1" thickTop="1" thickBot="1">
      <c r="A149" s="51" t="s">
        <v>85</v>
      </c>
      <c r="B149" s="15" t="s">
        <v>86</v>
      </c>
      <c r="C149" s="4">
        <v>1</v>
      </c>
      <c r="D149" s="13"/>
      <c r="E149" s="13" t="s">
        <v>0</v>
      </c>
      <c r="F149" s="13" t="str">
        <f>"art. 5 ust. 1 pkt 1, art. 13 ust. 2 "&amp;prawo!B6</f>
        <v>art. 5 ust. 1 pkt 1, art. 13 ust. 2 ustawy z dnia 9 listopada 1995 r. o ochronie zdrowia przed następstwami używania tytoniu i wyrobów tytoniowych (t.j. Dz.U. z 2018 r. poz. 1446);</v>
      </c>
      <c r="G149" s="13" t="s">
        <v>87</v>
      </c>
      <c r="H149" s="13" t="s">
        <v>1</v>
      </c>
      <c r="I149" s="13" t="s">
        <v>75</v>
      </c>
      <c r="J149" s="13" t="s">
        <v>75</v>
      </c>
      <c r="K149" s="12" t="s">
        <v>75</v>
      </c>
    </row>
    <row r="150" spans="1:23" ht="157.5" customHeight="1" thickTop="1" thickBot="1">
      <c r="A150" s="41"/>
      <c r="B150" s="14" t="s">
        <v>88</v>
      </c>
      <c r="C150" s="7">
        <v>2</v>
      </c>
      <c r="D150" s="13"/>
      <c r="E150" s="8" t="s">
        <v>0</v>
      </c>
      <c r="F150" s="8" t="str">
        <f>"art. 5 ust. 1a, art. 13 ust. 1, pkt 2 "&amp;prawo!B6</f>
        <v>art. 5 ust. 1a, art. 13 ust. 1, pkt 2 ustawy z dnia 9 listopada 1995 r. o ochronie zdrowia przed następstwami używania tytoniu i wyrobów tytoniowych (t.j. Dz.U. z 2018 r. poz. 1446);</v>
      </c>
      <c r="G150" s="8" t="s">
        <v>89</v>
      </c>
      <c r="H150" s="13" t="s">
        <v>0</v>
      </c>
      <c r="I150" s="8" t="s">
        <v>0</v>
      </c>
      <c r="J150" s="8" t="s">
        <v>0</v>
      </c>
      <c r="K150" s="25">
        <f>IF(I150=P150,V150,IF(I150=Q150,W150,IF(I150=R150,X150,IF(I150=S150,Y150,IF(I150=" "," ",)))))</f>
        <v>0</v>
      </c>
      <c r="P150" s="27" t="s">
        <v>186</v>
      </c>
      <c r="Q150" s="27" t="s">
        <v>177</v>
      </c>
      <c r="V150" s="27" t="s">
        <v>187</v>
      </c>
      <c r="W150" s="27" t="s">
        <v>188</v>
      </c>
    </row>
    <row r="151" spans="1:23" ht="11.65" customHeight="1" thickTop="1">
      <c r="A151" s="37" t="s">
        <v>90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  <row r="153" spans="1:23" ht="17.45" customHeight="1">
      <c r="A153" s="43" t="s">
        <v>165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23" ht="157.5" customHeight="1" thickBot="1">
      <c r="A154" s="45" t="s">
        <v>3</v>
      </c>
      <c r="B154" s="47" t="s">
        <v>4</v>
      </c>
      <c r="C154" s="48"/>
      <c r="D154" s="28" t="s">
        <v>5</v>
      </c>
      <c r="E154" s="28" t="s">
        <v>6</v>
      </c>
      <c r="F154" s="28" t="s">
        <v>7</v>
      </c>
      <c r="G154" s="28" t="s">
        <v>8</v>
      </c>
      <c r="H154" s="28" t="s">
        <v>9</v>
      </c>
      <c r="I154" s="28" t="s">
        <v>10</v>
      </c>
      <c r="J154" s="28" t="s">
        <v>11</v>
      </c>
      <c r="K154" s="29" t="s">
        <v>12</v>
      </c>
    </row>
    <row r="155" spans="1:23" ht="17.45" customHeight="1" thickTop="1" thickBot="1">
      <c r="A155" s="46"/>
      <c r="B155" s="49"/>
      <c r="C155" s="50"/>
      <c r="D155" s="30">
        <v>1</v>
      </c>
      <c r="E155" s="30">
        <v>2</v>
      </c>
      <c r="F155" s="30">
        <v>3</v>
      </c>
      <c r="G155" s="30">
        <v>4</v>
      </c>
      <c r="H155" s="30">
        <v>5</v>
      </c>
      <c r="I155" s="30">
        <v>6</v>
      </c>
      <c r="J155" s="30">
        <v>7</v>
      </c>
      <c r="K155" s="31">
        <v>8</v>
      </c>
    </row>
    <row r="156" spans="1:23" ht="69.95" customHeight="1" thickTop="1" thickBot="1">
      <c r="A156" s="51" t="s">
        <v>0</v>
      </c>
      <c r="B156" s="15" t="s">
        <v>91</v>
      </c>
      <c r="C156" s="4">
        <v>1</v>
      </c>
      <c r="D156" s="13"/>
      <c r="E156" s="13" t="s">
        <v>0</v>
      </c>
      <c r="F156" s="13" t="s">
        <v>92</v>
      </c>
      <c r="G156" s="13" t="s">
        <v>15</v>
      </c>
      <c r="H156" s="13" t="s">
        <v>1</v>
      </c>
      <c r="I156" s="13" t="s">
        <v>75</v>
      </c>
      <c r="J156" s="13" t="s">
        <v>75</v>
      </c>
      <c r="K156" s="12" t="s">
        <v>75</v>
      </c>
    </row>
    <row r="157" spans="1:23" ht="69.95" customHeight="1" thickTop="1" thickBot="1">
      <c r="A157" s="40"/>
      <c r="B157" s="2" t="s">
        <v>91</v>
      </c>
      <c r="C157" s="3">
        <v>2</v>
      </c>
      <c r="D157" s="13"/>
      <c r="E157" s="1" t="s">
        <v>0</v>
      </c>
      <c r="F157" s="1" t="s">
        <v>92</v>
      </c>
      <c r="G157" s="1" t="s">
        <v>22</v>
      </c>
      <c r="H157" s="1" t="s">
        <v>1</v>
      </c>
      <c r="I157" s="1" t="s">
        <v>75</v>
      </c>
      <c r="J157" s="1" t="s">
        <v>75</v>
      </c>
      <c r="K157" s="9" t="s">
        <v>75</v>
      </c>
    </row>
    <row r="158" spans="1:23" ht="52.5" customHeight="1" thickTop="1" thickBot="1">
      <c r="A158" s="41"/>
      <c r="B158" s="14" t="s">
        <v>91</v>
      </c>
      <c r="C158" s="7">
        <v>3</v>
      </c>
      <c r="D158" s="13"/>
      <c r="E158" s="8" t="s">
        <v>0</v>
      </c>
      <c r="F158" s="8" t="s">
        <v>92</v>
      </c>
      <c r="G158" s="8" t="s">
        <v>82</v>
      </c>
      <c r="H158" s="8" t="s">
        <v>1</v>
      </c>
      <c r="I158" s="8" t="s">
        <v>75</v>
      </c>
      <c r="J158" s="8" t="s">
        <v>75</v>
      </c>
      <c r="K158" s="10" t="s">
        <v>75</v>
      </c>
    </row>
    <row r="159" spans="1:23" ht="13.5" thickTop="1"/>
  </sheetData>
  <mergeCells count="71">
    <mergeCell ref="A151:K151"/>
    <mergeCell ref="A153:K153"/>
    <mergeCell ref="A154:A155"/>
    <mergeCell ref="B154:C155"/>
    <mergeCell ref="A156:A158"/>
    <mergeCell ref="A131:A138"/>
    <mergeCell ref="A144:K144"/>
    <mergeCell ref="A146:K146"/>
    <mergeCell ref="A147:A148"/>
    <mergeCell ref="B147:C148"/>
    <mergeCell ref="A149:A150"/>
    <mergeCell ref="A121:K121"/>
    <mergeCell ref="A122:A123"/>
    <mergeCell ref="B122:C123"/>
    <mergeCell ref="A125:K125"/>
    <mergeCell ref="A127:K127"/>
    <mergeCell ref="A128:A129"/>
    <mergeCell ref="B128:C129"/>
    <mergeCell ref="A108:K108"/>
    <mergeCell ref="A110:K110"/>
    <mergeCell ref="A111:A112"/>
    <mergeCell ref="B111:C112"/>
    <mergeCell ref="A114:A117"/>
    <mergeCell ref="A118:A119"/>
    <mergeCell ref="A97:A98"/>
    <mergeCell ref="A100:K100"/>
    <mergeCell ref="A101:A102"/>
    <mergeCell ref="B101:C102"/>
    <mergeCell ref="A103:A105"/>
    <mergeCell ref="A106:A107"/>
    <mergeCell ref="A78:A79"/>
    <mergeCell ref="B78:C79"/>
    <mergeCell ref="A83:A91"/>
    <mergeCell ref="A92:K92"/>
    <mergeCell ref="A94:K94"/>
    <mergeCell ref="A95:A96"/>
    <mergeCell ref="B95:C96"/>
    <mergeCell ref="A63:K63"/>
    <mergeCell ref="A64:A65"/>
    <mergeCell ref="B64:C65"/>
    <mergeCell ref="A66:A73"/>
    <mergeCell ref="A74:A75"/>
    <mergeCell ref="A77:K77"/>
    <mergeCell ref="A48:K48"/>
    <mergeCell ref="A50:K50"/>
    <mergeCell ref="A51:A52"/>
    <mergeCell ref="B51:C52"/>
    <mergeCell ref="A53:A60"/>
    <mergeCell ref="A61:K61"/>
    <mergeCell ref="A31:A32"/>
    <mergeCell ref="B31:C32"/>
    <mergeCell ref="A33:A40"/>
    <mergeCell ref="A41:K41"/>
    <mergeCell ref="A43:K43"/>
    <mergeCell ref="A44:A45"/>
    <mergeCell ref="B44:C45"/>
    <mergeCell ref="A17:K17"/>
    <mergeCell ref="A18:A19"/>
    <mergeCell ref="B18:C19"/>
    <mergeCell ref="A20:A25"/>
    <mergeCell ref="A27:A28"/>
    <mergeCell ref="A30:K30"/>
    <mergeCell ref="A15:K15"/>
    <mergeCell ref="A12:A14"/>
    <mergeCell ref="A1:K2"/>
    <mergeCell ref="A3:K3"/>
    <mergeCell ref="A4:A5"/>
    <mergeCell ref="B4:C5"/>
    <mergeCell ref="A6:A11"/>
    <mergeCell ref="D6"/>
    <mergeCell ref="H6"/>
  </mergeCells>
  <dataValidations count="20">
    <dataValidation type="list" allowBlank="1" showInputMessage="1" showErrorMessage="1" sqref="D6:D14 D20:D28 D80:D91 D97:D98 D103:D107 D113:D119 D124 D130:D143 D149:D150 D156:D158">
      <formula1>$P$1:$P$3</formula1>
    </dataValidation>
    <dataValidation type="list" allowBlank="1" showInputMessage="1" showErrorMessage="1" sqref="H6:H14 H20:H28 H33:H40 H46:H47 H53:H60 H66:H75 H80:H91 H97:H98 H103:H107 H113:H119 H124 H150">
      <formula1>$P$1:$P$2</formula1>
    </dataValidation>
    <dataValidation type="list" allowBlank="1" showInputMessage="1" showErrorMessage="1" sqref="I6:I14">
      <formula1>$P$6:$T$6</formula1>
    </dataValidation>
    <dataValidation type="list" allowBlank="1" showInputMessage="1" showErrorMessage="1" sqref="I20:I23">
      <formula1>$P$20:$T$20</formula1>
    </dataValidation>
    <dataValidation type="list" allowBlank="1" showInputMessage="1" showErrorMessage="1" sqref="I24">
      <formula1>$P$24:$Q$24</formula1>
    </dataValidation>
    <dataValidation type="list" allowBlank="1" showInputMessage="1" showErrorMessage="1" sqref="I25:I27">
      <formula1>$P$25:$S$25</formula1>
    </dataValidation>
    <dataValidation type="list" allowBlank="1" showInputMessage="1" showErrorMessage="1" sqref="I28">
      <formula1>$P$28:$Q$28</formula1>
    </dataValidation>
    <dataValidation type="list" allowBlank="1" showInputMessage="1" showErrorMessage="1" sqref="I33:I40">
      <formula1>$P$33:$R$33</formula1>
    </dataValidation>
    <dataValidation type="list" allowBlank="1" showInputMessage="1" showErrorMessage="1" sqref="I46:I47 I53:I60">
      <formula1>$P$46:$R$46</formula1>
    </dataValidation>
    <dataValidation type="list" allowBlank="1" showInputMessage="1" showErrorMessage="1" sqref="I66:I75">
      <formula1>$P$66:$R$66</formula1>
    </dataValidation>
    <dataValidation type="list" allowBlank="1" showInputMessage="1" showErrorMessage="1" sqref="I80:I81">
      <formula1>$P$80:$Q$80</formula1>
    </dataValidation>
    <dataValidation type="list" allowBlank="1" showInputMessage="1" showErrorMessage="1" sqref="I82:I91">
      <formula1>$P$82:$S$82</formula1>
    </dataValidation>
    <dataValidation type="list" allowBlank="1" showInputMessage="1" showErrorMessage="1" sqref="I97:I98">
      <formula1>$P$97:$S$97</formula1>
    </dataValidation>
    <dataValidation type="list" allowBlank="1" showInputMessage="1" showErrorMessage="1" sqref="I103:I105">
      <formula1>$P$103:$S$103</formula1>
    </dataValidation>
    <dataValidation type="list" allowBlank="1" showInputMessage="1" showErrorMessage="1" sqref="I106:I107">
      <formula1>$P$106:$Q$106</formula1>
    </dataValidation>
    <dataValidation type="list" allowBlank="1" showInputMessage="1" showErrorMessage="1" sqref="I113:I116">
      <formula1>$P$113:$S$113</formula1>
    </dataValidation>
    <dataValidation type="list" allowBlank="1" showInputMessage="1" showErrorMessage="1" sqref="I117">
      <formula1>$P$117:$Q$117</formula1>
    </dataValidation>
    <dataValidation type="list" allowBlank="1" showInputMessage="1" showErrorMessage="1" sqref="I118:I119">
      <formula1>$P$118:$R$118</formula1>
    </dataValidation>
    <dataValidation type="list" allowBlank="1" showInputMessage="1" showErrorMessage="1" sqref="I124">
      <formula1>$P$124:$Q$124</formula1>
    </dataValidation>
    <dataValidation type="list" allowBlank="1" showInputMessage="1" showErrorMessage="1" sqref="I150">
      <formula1>$P$150:$Q$150</formula1>
    </dataValidation>
  </dataValidations>
  <pageMargins left="0.7" right="0.2" top="0.2" bottom="0.2" header="0.5" footer="0.5"/>
  <pageSetup scale="38" orientation="portrait" horizontalDpi="300" verticalDpi="300" r:id="rId1"/>
  <headerFooter alignWithMargins="0"/>
  <rowBreaks count="2" manualBreakCount="2">
    <brk id="15" max="16383" man="1"/>
    <brk id="1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6" sqref="B6"/>
    </sheetView>
  </sheetViews>
  <sheetFormatPr defaultRowHeight="12.75"/>
  <cols>
    <col min="1" max="1" width="3.5703125" customWidth="1"/>
    <col min="2" max="2" width="178.85546875" customWidth="1"/>
  </cols>
  <sheetData>
    <row r="3" spans="1:2">
      <c r="A3">
        <v>1</v>
      </c>
      <c r="B3" s="32" t="s">
        <v>198</v>
      </c>
    </row>
    <row r="4" spans="1:2">
      <c r="A4">
        <v>2</v>
      </c>
      <c r="B4" t="s">
        <v>190</v>
      </c>
    </row>
    <row r="5" spans="1:2">
      <c r="A5">
        <v>3</v>
      </c>
      <c r="B5" t="s">
        <v>191</v>
      </c>
    </row>
    <row r="6" spans="1:2">
      <c r="A6">
        <v>4</v>
      </c>
      <c r="B6" t="s">
        <v>200</v>
      </c>
    </row>
    <row r="7" spans="1:2">
      <c r="A7">
        <v>5</v>
      </c>
      <c r="B7" s="21" t="s">
        <v>192</v>
      </c>
    </row>
    <row r="8" spans="1:2">
      <c r="A8">
        <v>6</v>
      </c>
      <c r="B8" s="35" t="s">
        <v>193</v>
      </c>
    </row>
    <row r="9" spans="1:2">
      <c r="A9">
        <v>7</v>
      </c>
      <c r="B9" s="21" t="s">
        <v>194</v>
      </c>
    </row>
    <row r="10" spans="1:2">
      <c r="A10">
        <v>8</v>
      </c>
      <c r="B10" s="21" t="s">
        <v>201</v>
      </c>
    </row>
    <row r="11" spans="1:2">
      <c r="A11">
        <v>9</v>
      </c>
      <c r="B11" s="21" t="s">
        <v>202</v>
      </c>
    </row>
    <row r="12" spans="1:2">
      <c r="A12">
        <v>10</v>
      </c>
      <c r="B12" s="21" t="s">
        <v>203</v>
      </c>
    </row>
    <row r="13" spans="1:2">
      <c r="A13">
        <v>11</v>
      </c>
      <c r="B13" s="21" t="s">
        <v>195</v>
      </c>
    </row>
    <row r="14" spans="1:2">
      <c r="A14">
        <v>12</v>
      </c>
      <c r="B14" s="21" t="s">
        <v>196</v>
      </c>
    </row>
    <row r="15" spans="1:2">
      <c r="A15">
        <v>13</v>
      </c>
      <c r="B15" s="21" t="s">
        <v>197</v>
      </c>
    </row>
    <row r="16" spans="1:2">
      <c r="A16">
        <v>14</v>
      </c>
      <c r="B16" s="21" t="s">
        <v>204</v>
      </c>
    </row>
    <row r="17" spans="1:2">
      <c r="A17">
        <v>15</v>
      </c>
      <c r="B17" s="34" t="s">
        <v>205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Gabinet zabiegowy</vt:lpstr>
      <vt:lpstr>prawo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Tenderowicz</dc:creator>
  <cp:lastModifiedBy>Jacek Żak</cp:lastModifiedBy>
  <dcterms:created xsi:type="dcterms:W3CDTF">2017-07-19T10:59:33Z</dcterms:created>
  <dcterms:modified xsi:type="dcterms:W3CDTF">2018-10-02T12:09:12Z</dcterms:modified>
</cp:coreProperties>
</file>