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3870" activeTab="0"/>
  </bookViews>
  <sheets>
    <sheet name="Arkusz1" sheetId="1" r:id="rId1"/>
    <sheet name="Arkusz2" sheetId="2" r:id="rId2"/>
    <sheet name="Legenda" sheetId="3" r:id="rId3"/>
  </sheets>
  <definedNames>
    <definedName name="_xlnm._FilterDatabase" localSheetId="0" hidden="1">'Arkusz1'!$A$4:$AT$84</definedName>
  </definedNames>
  <calcPr fullCalcOnLoad="1"/>
</workbook>
</file>

<file path=xl/sharedStrings.xml><?xml version="1.0" encoding="utf-8"?>
<sst xmlns="http://schemas.openxmlformats.org/spreadsheetml/2006/main" count="631" uniqueCount="176">
  <si>
    <t>Zaangażowanie kierownictwa i przygotowanie merytoryczne pracowników (kwalifikacje zatrudnionych pracowników)</t>
  </si>
  <si>
    <t>Wiarygodność przedsiębiorcy, w tym prawidłowość i terminowość realizacji nakazów ujętych w decyzjach właściwych organów PIS i gotowosć do współpracy</t>
  </si>
  <si>
    <t>Działania korygujące przy stwierdzonych niezgodnościach.</t>
  </si>
  <si>
    <t>prowadzenie i przechowywanie dokumentacji umożliwiającej zidentyfikowanie dostawcy/ odbiorcy składników żywności i gotowych produktów (system traceability)</t>
  </si>
  <si>
    <t xml:space="preserve">brak prowadzonej dokumentacji umożliwiającej identyfikację dostawcy/odbiorcy; </t>
  </si>
  <si>
    <t>Jakość surowców i składników</t>
  </si>
  <si>
    <t>zakład nie posiada opracowanego planu badania próbek adekwatnego do rodzaju i wielkości produkcji</t>
  </si>
  <si>
    <t>obecność w zakładzie osób spoza personelu</t>
  </si>
  <si>
    <t>niewystarczające przygotowanie merytoryczne kadry zarządzającej i/ lub personelu/ brak gotowości do wsółpracy i usunięcia uchybień</t>
  </si>
  <si>
    <t>częste występowanie o przedłużenie terminu wykonania zaleceń/ nie wykonywanie zaleceń organów kontroli / brak współpracy z organami nadzoru</t>
  </si>
  <si>
    <t>I. STAN TECHNICZNY ZAKŁADU</t>
  </si>
  <si>
    <t>SUMA  1. Układ i rozplanowanie pomieszczeń zakładu - funkcjonalność, krzyżowanie się dróg, przestrzeń robocza zakładu, zaplecze sanitarne pracowników mających kontakt z żywnością</t>
  </si>
  <si>
    <t>SUMA:  2. Stan techniczny pomieszczeń zakładu: podłogi, ściany, sufity i zamocowane w górze elementy, okna i inne otwory, drzwi, oświetlenie pomieszczeń produkcyjnych, sprzedażowych i magazynowych</t>
  </si>
  <si>
    <t>SUMA:  4. Instalacja wodna i kanalizacja zakładu. Systemy wentylacyjne.</t>
  </si>
  <si>
    <t>SUMA:  5. Zabezpieczenie zakładu przed szkodnikami i ich zwalczanie.</t>
  </si>
  <si>
    <t>SUMA:  7. Zabezpieczenie przed dostępem osób postronnych</t>
  </si>
  <si>
    <t>PODSUMOWANIE I. STAN TECHNICZNY ZAKŁADU (Wszystkie pkt. Od 1 do 7)</t>
  </si>
  <si>
    <t>SUMA:  6. Gospodarka odpadami - przechowywanie i usuwanie odpadów</t>
  </si>
  <si>
    <t>II. HIGIENA PRODUKCJI, DYSTRYBUCJI I SPRZEDAŻY</t>
  </si>
  <si>
    <t>SUMA: 1. Czystość pomieszczeń zakładu. Procesy czyszczenia, mycia, dezynfekcji w całym procesie technologicznym (w tym urządzeń, sprzątu, naczyń). Jakość wody wykorzystywanej w zakładzie.</t>
  </si>
  <si>
    <t>SUMA:  2.Warunki magazynowania, pakowania, transportu i sprzedaży, w tym zachowanie łańcucha chłodniczego</t>
  </si>
  <si>
    <t>SUMA 3. Higiena osobista pracowników, stan zdrowia osób mających kontakt z żywnością</t>
  </si>
  <si>
    <t>PODSUMOWANIE II. HIGIENA PRODUKCJI, DYSTRYBUCJI I SPRZEDAŻY (Suma pkt. od 1 do 3)</t>
  </si>
  <si>
    <t>III. ZARZADZANIE ZAKŁADEM, KONTROLA WEWNĘTRZNA I SYSTEMY ZARZADZANIA BEZPIECZEŃSTWEM ŻYWNOŚĆ</t>
  </si>
  <si>
    <t>SUMA 1. Zangażowanie kierownictwa i przygotowanie merytoryczne pracowników (kwalifikacje zatrudnionych pracowników)</t>
  </si>
  <si>
    <t>SUMA: 2. Wiarygodność przedsiębiorcy, w tym prawidłowość i terminowość realizacji nakazów ujętych w decyzjach właściwych organów PIS i gotowosć do współpracy</t>
  </si>
  <si>
    <t>SUMA 3. Prawidłowość procedur i ich realizacji (GHP, GMP, HACCP)</t>
  </si>
  <si>
    <t>SUMA: 4.Działania korygujące przy stwierdzonych niezgodnościach.</t>
  </si>
  <si>
    <t>SUMA: 5. Śledzenie produktu (Traceability).</t>
  </si>
  <si>
    <t>SUMA: 6. Kontrola surowców i wyrobów przez producenta, w tym badania właścicielskie</t>
  </si>
  <si>
    <t>SUMA 7. Znakowanie</t>
  </si>
  <si>
    <t>PODSUMOWANIE III. ZARZADZANIE ZAKŁADEM, KONTROLA WEWNETRZNA I SYSTEMY ZARZADZANIA BEZPIECZEŃSTWEM ŻYWNOŚCI</t>
  </si>
  <si>
    <t>IV. PROFIL DZIAŁALNOŚCI</t>
  </si>
  <si>
    <t>RYZYKO OCENIANEGO ZAKŁADU</t>
  </si>
  <si>
    <t>Nieprawidłowość (szczegółowy opis/ miejsce wystąpienia nieprawidłowości)</t>
  </si>
  <si>
    <t>Zakres kontroli / Elementy podelgające kontroli</t>
  </si>
  <si>
    <t xml:space="preserve">Liczba przyznanych pkt </t>
  </si>
  <si>
    <t>nie dotyczy</t>
  </si>
  <si>
    <t>brak wystarczającej ilości stanowisk produkcyjnych w stosunku do wielkości lub rodzaju produkcji i ich niewłaściwe rozmieszczenie</t>
  </si>
  <si>
    <t>przetrzymywanie sprzętu nie przeznaczonego do produkcji w części produkcyjnej</t>
  </si>
  <si>
    <t>inne mające wpływ na bezpieczeństwo produkowanych materiałów</t>
  </si>
  <si>
    <t>Mandat [kwota wyjściowa]</t>
  </si>
  <si>
    <t>Ostatecznie Działania które należy podjąć</t>
  </si>
  <si>
    <t xml:space="preserve">Wymagane działania </t>
  </si>
  <si>
    <t>Wysokość nałożonego mandatu (od 50 do 100 pln)</t>
  </si>
  <si>
    <t>Działania podmiotu podjęte w trakcie kontroli [opis]</t>
  </si>
  <si>
    <t>Częstotliwość kontroli obiektu na podstawie analizy ryzyka</t>
  </si>
  <si>
    <t>Tak</t>
  </si>
  <si>
    <t>Nie</t>
  </si>
  <si>
    <t>Nie dotyczy</t>
  </si>
  <si>
    <r>
      <t xml:space="preserve">Czy stwierdzono nieprawidłowość </t>
    </r>
    <r>
      <rPr>
        <b/>
        <sz val="12"/>
        <rFont val="Arial"/>
        <family val="2"/>
      </rPr>
      <t>Tak/                            Nie/               Niedotyczy</t>
    </r>
  </si>
  <si>
    <r>
      <t xml:space="preserve">Ocena zagrożenia </t>
    </r>
    <r>
      <rPr>
        <b/>
        <sz val="12"/>
        <rFont val="Arial"/>
        <family val="2"/>
      </rPr>
      <t>Niskie/       Średnie/        Wysokie</t>
    </r>
  </si>
  <si>
    <r>
      <t xml:space="preserve">Ocena z uwzględnieniem działań przedsiębiorcy Działania:            </t>
    </r>
    <r>
      <rPr>
        <b/>
        <sz val="12"/>
        <rFont val="Arial"/>
        <family val="2"/>
      </rPr>
      <t>[P]Prawidłowe                 [B]Brak                   [N]Negatywna</t>
    </r>
  </si>
  <si>
    <t>UZUPEŁNIAĆ TYLKO BIAŁE POLA!!!</t>
  </si>
  <si>
    <t>inne</t>
  </si>
  <si>
    <t>powierzchnie ścian zniszczone, z odpryskami i/lub ubytkami farby lub tynku; z widocznymi oznakami pleśni, pajęczyn</t>
  </si>
  <si>
    <t>powierzchnie sufitów zniszczone, z odpryskami i/lub ubytkami farby lub tynku; z widocznymi oznakami pleśni, pajęczyn</t>
  </si>
  <si>
    <t>podłogi - brak zapewnienia powierzchni łatwozmywalnych</t>
  </si>
  <si>
    <t>ściany przy stanowiskach produkcyjnych, gdzie może dojść do ich zanieczyszczenia z uwagi na prowadzony etap procesu produkcyjnego - brak zapewnienia powierzchni łatwozmywalnych do wysokości niezbędnej do działania</t>
  </si>
  <si>
    <t xml:space="preserve">inne </t>
  </si>
  <si>
    <t>ślady występowania szkodników tj odchody, widoczne oprzędy, uszkodzenia opakowań poprzez nagryzienia przez szkodniki</t>
  </si>
  <si>
    <t>nieprawidłowy sposób postępowania z odpadami</t>
  </si>
  <si>
    <t>nieprawidłowa jakość mikrobiologiczna wody  używanej do produkcji</t>
  </si>
  <si>
    <t>nieprawidłowe parametry fizyko-chemiczne wody</t>
  </si>
  <si>
    <t>Jakość wyrobu gotowego</t>
  </si>
  <si>
    <t>podłogi, ściany, sufity i zamocowane w górze elementy</t>
  </si>
  <si>
    <t xml:space="preserve">brak podejmowanych działań po stwierdzeniu niezgodnosci </t>
  </si>
  <si>
    <t>nieprawidłowe cechy organoleptyczne wyrobu gotowego</t>
  </si>
  <si>
    <t>Znakowanie wyrobu gotowego</t>
  </si>
  <si>
    <t>nieprawidłowe oznakowanie wyrobu gotowego</t>
  </si>
  <si>
    <t>Ocena zagrożenia
z uwzględnieniem działań podmiotu</t>
  </si>
  <si>
    <t>P</t>
  </si>
  <si>
    <t>B</t>
  </si>
  <si>
    <t>A</t>
  </si>
  <si>
    <t>Wynik</t>
  </si>
  <si>
    <t>Formuła</t>
  </si>
  <si>
    <t>Opis (wynik)</t>
  </si>
  <si>
    <t>Przypisuje literę do pierwszego wyniku (F)</t>
  </si>
  <si>
    <t>Przypisuje literę do drugiego wyniku (A)</t>
  </si>
  <si>
    <t>Przypisuje literę do trzeciego wyniku (C)</t>
  </si>
  <si>
    <t>Nieprawidłowości</t>
  </si>
  <si>
    <t>Wysokie</t>
  </si>
  <si>
    <t>Niskie</t>
  </si>
  <si>
    <t>wielkość zakładu, sytuacja materialna osoby karanej</t>
  </si>
  <si>
    <t>profil działalności</t>
  </si>
  <si>
    <t>wielkość zakładu, profil działalności, sytuacja materialna osoby karanej</t>
  </si>
  <si>
    <t>wielkość zakładu, profil działalności</t>
  </si>
  <si>
    <t>Podstawy prawne</t>
  </si>
  <si>
    <t>N</t>
  </si>
  <si>
    <t>brak funkcjonalności pomieszczeń; krzyżowanie dróg; zanieczyszczenia krzyżowe</t>
  </si>
  <si>
    <t>funkcjonalność, krzyżowanie się dróg</t>
  </si>
  <si>
    <t>przestrzeń robocza zakładu</t>
  </si>
  <si>
    <t>powierzchnie posadzek zniszczone; z ubytkami płytek ceramicznych</t>
  </si>
  <si>
    <t>inne, które powodują kondensację kurzu i brudu</t>
  </si>
  <si>
    <t>okna i inne otwory</t>
  </si>
  <si>
    <t>zniszczona stolarka okienna</t>
  </si>
  <si>
    <t>brak zapewnienia powierzchni gładkich; łatwozmywalnych; nienasiakliwych</t>
  </si>
  <si>
    <t>drzwi</t>
  </si>
  <si>
    <t>brak oświetlenia dostosowanego do czynności wykonywanych w pomieszczeniu</t>
  </si>
  <si>
    <t>oświetlenie pomieszczeń produkcyjnych, sprzedażowych i magazynowych</t>
  </si>
  <si>
    <t>Czynniki zwiększające kwotę</t>
  </si>
  <si>
    <t>Czynniki zmniejszające kwotę</t>
  </si>
  <si>
    <t>sytuacja materialna osoby karanej</t>
  </si>
  <si>
    <t>wielkość zakładu</t>
  </si>
  <si>
    <t>sytuacja materialna osoby ukaranej</t>
  </si>
  <si>
    <t>profil zakładu</t>
  </si>
  <si>
    <t>ilość produktów niewłaściwie przechowywanych</t>
  </si>
  <si>
    <t>kanalizacja zakładu</t>
  </si>
  <si>
    <t>brak sprawnie działającego systemu kanalizacyjnego; niedrożne przewody kanalizacyjne</t>
  </si>
  <si>
    <t>umywalki do mycia rąk</t>
  </si>
  <si>
    <t>brak zapewnienia odpowiedniej ilości  umywalek do mycia rąk i/lub niewłaściwie usytuowane</t>
  </si>
  <si>
    <t xml:space="preserve">brak środków służących do mycia i dezynfekcji rąk oraz ich higienicznego suszenia </t>
  </si>
  <si>
    <t xml:space="preserve">brak bieżącej ciepłej i/lub zimnej wody </t>
  </si>
  <si>
    <t>systemy wentylacyjne</t>
  </si>
  <si>
    <t>nieskuteczna wentylacja</t>
  </si>
  <si>
    <t>obecność szkodników</t>
  </si>
  <si>
    <t>przechowywanie i usuwanie odpadów</t>
  </si>
  <si>
    <t>Zabezpieczenie przed dostępem osób postronnych</t>
  </si>
  <si>
    <t>stan sanitarno-higieniczny pomieszczeń na wszystkich etapach produkcji, magazynowana i dystrybucji</t>
  </si>
  <si>
    <t xml:space="preserve"> brak zapewnienia czystości i porządku w pomieszczeniach produkcyjnych i/ lub magazynowych, co stwarza ryzyko zanieczyszczenia produktu na każdym etapie, w tym zanieczyszczenia wtórnego wyrobu gotowego; </t>
  </si>
  <si>
    <t>inne mające wpływ na niewłaściwy stan sanitarno-higieniczny pomieszczeń</t>
  </si>
  <si>
    <t xml:space="preserve">magazynowanie surowców i składników </t>
  </si>
  <si>
    <t xml:space="preserve">przechowywanie surowców w niewłaściwej temperaturze i/lub wilgotności </t>
  </si>
  <si>
    <t xml:space="preserve">magazynowanie wyrobu gotowego </t>
  </si>
  <si>
    <t xml:space="preserve">transport </t>
  </si>
  <si>
    <t>brudne pojemniki/kontenery transportowe</t>
  </si>
  <si>
    <t>higiena osobista pracowników; odzież i obuwie robocze oraz środki ochrony indywidualnej</t>
  </si>
  <si>
    <t>brak prawidłowej odzieży ochronnej i/lub obuwia roboczego</t>
  </si>
  <si>
    <t xml:space="preserve">nieprzestrzeganie higieny osobistej przez pracowników zgodnie z instrukcjami dobrej praktyki higienicznej </t>
  </si>
  <si>
    <t>sprzęt wykorzystywany w procesie produkcji w złym stanie technicznym</t>
  </si>
  <si>
    <t xml:space="preserve">pakowanie </t>
  </si>
  <si>
    <t>nieprawidłowe pakowanie - ryzyko zanieczyszczenia wyrobu gotowego</t>
  </si>
  <si>
    <t>dokonanie wpisu do rejestru zakładów podlegających nadzorowi PPIS w zakresie  prowadzenia działalności na rynku materiałów i wyrobów do kontaktu z żywnością</t>
  </si>
  <si>
    <t xml:space="preserve"> prowadzenie działalności na rynku materiałów i wyrobów przeznaczonych do kontaktu z żywnością bez złożenia wniosku o wpis do rejestru zakładów</t>
  </si>
  <si>
    <t xml:space="preserve">zezwolenie Komisji na prowadzenie procesu recyclingu  materiałów i wyrobów przeznaczonych do kontaktu z żywnością z tworzyw sztucznych </t>
  </si>
  <si>
    <t>brak zezwolenia Komisji na prowadzenie procesu recyclingu  materiałów i wyrobów przeznaczonych do kontaktu z żywnością z tworzyw sztucznych lub w sposób niezgodny z warunkami określonymi w zezwoleniu</t>
  </si>
  <si>
    <t>Zgodność z dobrą praktyką produkcyjną</t>
  </si>
  <si>
    <t>brak opracowanych, wdrożonych i przestrzeganych instrukcji dobrej praktyki produkcyjnej</t>
  </si>
  <si>
    <t>używanie do produkcji skladników o niewłaściwej jakości zdrowotnej</t>
  </si>
  <si>
    <t>migracja globalna i specyficzna w ilosciach stanowiących zagrożenie dla zdrowia lub powodujące niemożliwe do przyjęcia zmiany</t>
  </si>
  <si>
    <t>obecność w składzie substancji innych, niż określonych w trybie art.54 ustawy o bezpieczeństwie żywności i żywienia</t>
  </si>
  <si>
    <t xml:space="preserve">art. 3 ust.2, 4 ust.4 - 6, art. 15 Rozporządzenia (WE) Nr 1935/2004 Parlamentu Europejskiego i Rady z dnia 27.10.2004r. w sprawie materiałów i wyrobów przeznaczonych do kontaktu z żywnością oraz uchylające dyrektywy 80/590/EWG i 89/109/EWG ; art. 100 ust. 1 pkt 13 Ustawy z dnia 25 sierpnia 2006 roku o bezpieczeństwie żywności i żywienia;                        </t>
  </si>
  <si>
    <t xml:space="preserve">art. 3 ust. 1 lit. a i lit. b,, 25 Rozporządzenia (WE) Nr 1935/2004 Parlamentu Europejskiego i Rady z dnia 27.10.2004 r. w sprawie materiałów wyrobów przeznaczonych do kontaktu z żywnością oraz uchylające dyrektywy 80/590/EWG I 89/109 EWG (Dz. Urz. UE L 338); art. 54, 100 ust. 1 pkt 13  Ustawy z dnia 25 sierpnia 2006 roku o bezpieczeństwie żywności i żywienia  (tekst jednolity Dz.U. z 2010r. Nr 136, poz. 914 z późn. zm.);   </t>
  </si>
  <si>
    <t xml:space="preserve">art. 5, 25 Rozporządzenia (WE) Nr 1935/2004 Parlamentu Europejskiego i Rady z dnia 27.10.2004 r. w sprawie materiałów wyrobów przeznaczonych do kontaktu z żywnością oraz uchylające dyrektywy 80/590/EWG I 89/109 EWG (Dz. Urz. UE L 338); art. 54, 100 ust 1 pkt 13 Ustawy z dnia 25 sierpnia 2006 roku o bezpieczeństwie żywności i żywienia  (tekst jednolity Dz.U. z 2010r. Nr 136, poz. 914 z późn. zm.);   </t>
  </si>
  <si>
    <t xml:space="preserve">art. 3 ust. 1 i ust. 2, art. 24 ust.1, ust.3  Rozporządzenia (WE) Nr 1935/2004 Parlamentu Europejskiego i Rady z dnia 27.10.2004 r. w sprawie materiałów wyrobów przeznaczonych do kontaktu z żywnością oraz uchylające dyrektywy 80/590/EWG I 89/109 EWG (Dz. Urz. UE L 338); </t>
  </si>
  <si>
    <t xml:space="preserve"> art. 3 ust. 1 lit. c, 25 Rozporządzenia (WE) Nr 1935/2004 Parlamentu Europejskiego i Rady z dnia 27.10.2004 r. w sprawie materiałów wyrobów przeznaczonych do kontaktu z żywnością oraz uchylające dyrektywy 80/590/EWG I 89/109 EWG (Dz. Urz. UE L 338);  art. 100 ust. 1 pkt 13  Ustawy z dnia 25 sierpnia 2006 roku o bezpieczeństwie żywności i żywienia  (tekst jednolity Dz.U. z 2010r. Nr 136, poz. 914 z późn. zm.);   </t>
  </si>
  <si>
    <t xml:space="preserve">art. 5 ust.1 lit. a  Rozporządzenia Komisji (WE) nr 2023/2006 z dnia 22 .12 2006 r. w sprawie dobrej praktyki produkcyjnej w odniesieniu do materiałów i wyrobów przeznaczonych do kontaktu z żywnością; </t>
  </si>
  <si>
    <t>art. 4-8 Rozporządzenia Komisji (WE) nr 282/2008 z dnia 27.03 2008 r. w sprawie materiałów i wyrobów z tworzyw sztucznych pochodzących z recyclingu przeznaczonych do kontaktu z żywnością oraz zmieniajace rozporzadzenie (WE) nr 2023/2006; art. 100 ust.1 pkt. 15 ustawy o bezpieczeństwie żywności i żywienia;</t>
  </si>
  <si>
    <t>nieprawidłowe warunki</t>
  </si>
  <si>
    <t>ARKUSZ OCENY RYZYKA ZAKŁADU PRODUKCJI MATERIAŁÓW I WYROBÓW PRZEZNACZONYCH DO KONTAKTU Z ŻYWNOŚCIĄ</t>
  </si>
  <si>
    <t>nieprawidłowy stan sanitarno-higieniczny</t>
  </si>
  <si>
    <t xml:space="preserve"> </t>
  </si>
  <si>
    <t xml:space="preserve"> art 22 ust 1 Ustawa z dnia 5 grudnia 2008 r.   o zapobieganiu oraz zwalczaniu zakażeń i chorób zakaźnych u ludzi (tekst jednolity Dz. U z 2013 poz. 947 z późn. zm.  )                                                                                                                                               art 5.1 Ustawa z dnia 13 września 1996 r. o utrzymaniu czystości i porządku w gminach (Dz.U.13.1399.) 
</t>
  </si>
  <si>
    <t xml:space="preserve">art. 4, 5, 6,7  Rozporządzenia Komisji (WE) nr 2023/2006 z dnia 22 .12 2006 r. w sprawie dobrej praktyki produkcyjnej w odniesieniu do materiałów i wyrobów przeznaczonych do kontaktu z żywnością; art. 100 ust. 1 pkt 14 Ustawy z dnia 25 sierpnia 2006 roku o bezpieczeństwie żywności i żywienia;                        </t>
  </si>
  <si>
    <t>zaplecze sanitarne pracowników mających kontakt z materiałami wyrobami przeznaczonymi do kontaktu z żywnością - szatnie dla pracowników</t>
  </si>
  <si>
    <t>Powierzchnie stykające się z materiałami i wyrobami do kontaktu z żywnością. Maszyny, urządzenia, sprzęt wykorzystywane w procesie produkcji/sprzedaży</t>
  </si>
  <si>
    <t>SUMA:  3. Powierzchnie stykające się z materiałami i wyrobami do kontaktu z żywnością. Maszyny, urządzenia, sprzęt wykorzystywane w procesie produkcji/sprzedaży</t>
  </si>
  <si>
    <t xml:space="preserve">art. 4, 5, 6,7  Rozporządzenia Komisji (WE) nr 2023/2006 z dnia 22 .12 2006 r. w sprawie dobrej praktyki produkcyjnej w odniesieniu do materiałów i wyrobów przeznaczonych do kontaktu z żywnością; art. 100 ust. 1 pkt 14 Ustawy z dnia 25 sierpnia 2006 roku o bezpieczeństwie żywności i żywienia;                         </t>
  </si>
  <si>
    <t xml:space="preserve">art. 4, 5, 6,7  Rozporządzenia Komisji (WE) nr 2023/2006 z dnia 22 .12 2006 r. w sprawie dobrej praktyki produkcyjnej w odniesieniu do materiałów i wyrobów przeznaczonych do kontaktu z żywnością;  art. 100 ust. 1 pkt 14 Ustawy z dnia 25 sierpnia 2006 roku o bezpieczeństwie żywności i żywienia;                         </t>
  </si>
  <si>
    <t xml:space="preserve">art. 4, 5, 6,7  Rozporządzenia Komisji (WE) nr 2023/2006 z dnia 22 .12 2006 r. w sprawie dobrej praktyki produkcyjnej w odniesieniu do materiałów i wyrobów przeznaczonych do kontaktu z żywnością;art. 100 ust. 1 pkt 14 Ustawy z dnia 25 sierpnia 2006 roku o bezpieczeństwie żywności i żywienia;                          </t>
  </si>
  <si>
    <t xml:space="preserve">art. 4, 5, 6,7  Rozporządzenia Komisji (WE) nr 2023/2006 z dnia 22 .12 2006 r. w sprawie dobrej praktyki produkcyjnej w odniesieniu do materiałów i wyrobów przeznaczonych do kontaktu z żywnością; art. 100 ust. 1 pkt 14 Ustawy z dnia 25 sierpnia 2006 roku o bezpieczeństwie żywności i żywienia;                          </t>
  </si>
  <si>
    <t xml:space="preserve">art. 4, 5, 6,7  Rozporządzenia Komisji (WE) nr 2023/2006 z dnia 22 .12 2006 r. w sprawie dobrej praktyki produkcyjnej w odniesieniu do materiałów i wyrobów przeznaczonych do kontaktu z żywności; art. 100 ust. 1 pkt 14 Ustawy z dnia 25 sierpnia 2006 roku o bezpieczeństwie żywności i żywienia;                         ; </t>
  </si>
  <si>
    <t>jakość wody wykorzystywanej w zakładzie</t>
  </si>
  <si>
    <t xml:space="preserve">art. 4, 5, 6,7  Rozporządzenia Komisji (WE) nr 2023/2006 z dnia 22 .12 2006 r. w sprawie dobrej praktyki produkcyjnej w odniesieniu do materiałów i wyrobów przeznaczonych do kontaktu z żywnością ; art. 100 ust. 1 pkt 14 Ustawy z dnia 25 sierpnia 2006 roku o bezpieczeństwie żywności i żywienia;                         </t>
  </si>
  <si>
    <t xml:space="preserve">art. 17  Rozporządzenia (WE) Nr 1935/2004 Parlamentu Europejskiego i Rady z dnia 27.10.2004 r. w sprawie materiałów wyrobów przeznaczonych do kontaktu z żywnością oraz uchylające dyrektywy 80/590/EWG I 89/109 EWG (Dz. Urz. UE L 338);art. 4 Rozporządzenia Komisji (WE) nr 2023/2006 z dnia 22 .12 2006 r. w sprawie dobrej praktyki produkcyjnej w odniesieniu do materiałów i wyrobów przeznaczonych do kontaktu z żywnością; art. 100 ust. 1 pkt 14 Ustawy z dnia 25 sierpnia 2006 roku o bezpieczeństwie żywności i żywienia;     </t>
  </si>
  <si>
    <t>art. 4 Rozporządzenia Komisji (WE) nr 2023/2006 z dnia 22 grudnia 2006 r. w sprawie dobrej praktyki produkcyjnej w odniesieniu  do materiałów i wyrobów przeznaczonych do kontaktu z żywnością;  Rozporządzenie Komisji nr 1895/2005 z dnia 18 listopada 2005 r. w sprawie ograniczenia wykorzystania niektórych pochodnych epoksydowych w materiałach i wyrobach przeznaczonych do kontaktu z żywnością;   Rozporządzenie Komisji (WE) nr 282/2008 z dnia 27 marca 2008 r. w sprawie materiałów i wyrobów z tworzyw sztucznych pochodzących z recyklingu przeznaczonych do kontaktu z żywnością oraz zmieniające rozporządzenie (WE) nr 2023/2008; Rozporządzenie Komisji nr 450/2009 z dnia 29 maja 2009 r. w sprawie aktywnych i inteligentnych materiałów i wyrobów przeznaczonych do kontaktu z żywnością; Rozporządzenie Komisji (WE) nr 10/2011 z dnia 14 stycznia 2011 r. w sprawie materiałów i wyrobów z tworzyw sztucznych przeznaczonych do kontaktu z żywnością z późn. zm.;  Rozporządzenie Ministra Zdrowia z dnia 15 października 2013 r. w sprawie wykazu substancji, których stosowanie jest dozwolone w procesie wytwarzania lub przetwarzania materiałów i wyrobów z tworzyw sztucznych, a także sposobu sprawdzania zgodności tych materiałów i wyrobów z ustalonymi limitami (Dz. U. z 2013 r. poz. 1343);art. 4, 5, 6,7  Rozporządzenia Komisji (WE) nr 2023/2006 z dnia 22 .12 2006 r. w sprawie dobrej praktyki produkcyjnej w odniesieniu do materiałów i wyrobów przeznaczonych do kontaktu z żywnością; art. 100 ust. 1 pkt 14 Ustawy z dnia 25 sierpnia 2006 roku o bezpieczeństwie żywności i żywienia;     
Rozporządzenie Ministra Zdrowia z dnia 15 stycznia 2008 r. w sprawie wykazu substancji, których stosowanie jest dozwolone w procesie wytwarzania lub przetwarzania materiałów i wyrobów z innych tworzyw niż tworzywa sztuczne przeznaczonych do kontaktu z żywnością (Dz. u. z 2008r. nr 17 poz. 113)</t>
  </si>
  <si>
    <t>inne stwarzające możliwość wtórnego zanieczyszczenia produkowanych i/ lub magazynowanych materiałów i wyrobów</t>
  </si>
  <si>
    <t xml:space="preserve">art. 61 - 64, art. 100 ust.1 pkt. 16 ustawy o bezpieczeństwie żywności i żywienia; (Dz.U. z 2010r. Nr 136, poz. 914 z późn. zm.); art. 100 ust. 1 pkt 16 Ustawy z dnia 25 sierpnia 2006 roku o bezpieczeństwie żywności i żywienia;                         </t>
  </si>
  <si>
    <t>§ 111 Rozporządzenia Ministra Pracy i Polityki Socjalnej z dnia 26 września 1997 r.  (tekst jednolity Dz. U. 2003 Nr 169 poz. 1650)</t>
  </si>
  <si>
    <t xml:space="preserve">§ 14, 16 Rozporządzenia Ministra Pracy i Polityki Socjalnej z dnia 26 września 1997 r.  (tekst jednolity Dz. U. 2003 Nr 169 poz. 1650);art. 4, 5, 6,7  Rozporządzenia Komisji (WE) nr 2023/2006 z dnia 22 .12 2006 r. w sprawie dobrej praktyki produkcyjnej w odniesieniu do materiałów i wyrobów przeznaczonych do kontaktu z żywnością; art. 100 ust. 1 pkt 14 Ustawy z dnia 25 sierpnia 2006 roku o bezpieczeństwie żywności i żywienia;        </t>
  </si>
  <si>
    <t xml:space="preserve">§ 14, 16 Rozporządzenia Ministra Pracy i Polityki Socjalnej z dnia 26 września 1997 r. (tekst jednolity Dz. U. 2003 Nr 169 poz. 1650);art. 4, 5, 6,7  Rozporządzenia Komisji (WE) nr 2023/2006 z dnia 22 .12 2006 r. w sprawie dobrej praktyki produkcyjnej w odniesieniu do materiałów i wyrobów przeznaczonych do kontaktu z żywnością; art. 100 ust. 1 pkt 14 Ustawy z dnia 25 sierpnia 2006 roku o bezpieczeństwie żywności i żywienia;        </t>
  </si>
  <si>
    <t>§ 14 Rozporządzenia Ministra Pracy i Polityki Socjalnej z dnia 26 września 1997 r. (tekst jednolity Dz. U. 2003 Nr 169 poz. 1650)</t>
  </si>
  <si>
    <t xml:space="preserve"> § 47 Rozporządzenie Ministra Infrastruktury z dnia 12 kwietnia 2002 r. w sprawie warunków technicznych, jakim powinny odpowiadać budynki i ich usytuowanie.  (tekst jednolity Dz. U. 2015 poz. 1422)</t>
  </si>
  <si>
    <t xml:space="preserve"> § 45, 46 Rozporządzenie Ministra Infrastruktury z dnia 12 kwietnia 2002 r. w sprawie warunków technicznych, jakim powinny odpowiadać budynki i ich usytuowanie. (tekst jednolity Dz. U. 2015 poz. 1422) </t>
  </si>
  <si>
    <t>§147 ust 2, 150 ust 3 Rozporządzenie Ministra Infrastruktury z dnia 12 kwietnia 2002 r. w sprawie warunków technicznych, jakim powinny odpowiadać budynki i ich usytuowanie. (tekst jednolity Dz. U. 2015 poz. 1422)</t>
  </si>
  <si>
    <t xml:space="preserve">§ 26 Rozporządzenia Ministra Pracy i Polityki Socjalnej z dnia 26 września 1997 r. (tekst jednolity Dz. U. 2003 Nr 169 poz. 1650) § 59 Rozporządzenie Ministra Infrastruktury z dnia 12 kwietnia 2002 r. w sprawie warunków technicznych, jakim powinny odpowiadać budynki i ich usytuowanie. (Dz.U.z 2015 poz. 1422). ; art. 100 ust. 1 pkt 14 Ustawy z dnia 25 sierpnia 2006 roku o bezpieczeństwie żywności i żywienia;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</si>
</sst>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51"/>
      <name val="Arial"/>
      <family val="2"/>
    </font>
    <font>
      <b/>
      <sz val="10"/>
      <color indexed="40"/>
      <name val="Arial"/>
      <family val="2"/>
    </font>
    <font>
      <b/>
      <sz val="10"/>
      <color indexed="9"/>
      <name val="Tahoma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sz val="10"/>
      <color indexed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15" fillId="34" borderId="13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3" xfId="0" applyNumberFormat="1" applyFont="1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8" xfId="0" applyNumberFormat="1" applyFont="1" applyFill="1" applyBorder="1" applyAlignment="1">
      <alignment horizontal="left" vertical="center" wrapText="1"/>
    </xf>
    <xf numFmtId="0" fontId="2" fillId="34" borderId="18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9" xfId="0" applyFont="1" applyFill="1" applyBorder="1" applyAlignment="1">
      <alignment horizontal="left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textRotation="90" wrapText="1"/>
    </xf>
    <xf numFmtId="0" fontId="3" fillId="36" borderId="14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16" fillId="34" borderId="12" xfId="0" applyNumberFormat="1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34" borderId="24" xfId="0" applyFont="1" applyFill="1" applyBorder="1" applyAlignment="1">
      <alignment vertical="center" wrapText="1"/>
    </xf>
    <xf numFmtId="0" fontId="18" fillId="34" borderId="13" xfId="0" applyNumberFormat="1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0" fillId="34" borderId="26" xfId="0" applyFont="1" applyFill="1" applyBorder="1" applyAlignment="1">
      <alignment horizontal="left" vertical="center" wrapText="1"/>
    </xf>
    <xf numFmtId="0" fontId="0" fillId="34" borderId="13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34" borderId="12" xfId="0" applyFont="1" applyFill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left" vertical="center" wrapText="1"/>
    </xf>
    <xf numFmtId="0" fontId="14" fillId="37" borderId="29" xfId="0" applyFont="1" applyFill="1" applyBorder="1" applyAlignment="1">
      <alignment horizontal="left" vertical="center" wrapText="1"/>
    </xf>
    <xf numFmtId="0" fontId="14" fillId="37" borderId="30" xfId="0" applyFont="1" applyFill="1" applyBorder="1" applyAlignment="1">
      <alignment horizontal="left" vertical="center" wrapText="1"/>
    </xf>
    <xf numFmtId="0" fontId="0" fillId="34" borderId="31" xfId="0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vertical="center" wrapText="1"/>
    </xf>
    <xf numFmtId="0" fontId="0" fillId="34" borderId="31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vertical="center" wrapText="1"/>
    </xf>
    <xf numFmtId="0" fontId="14" fillId="37" borderId="32" xfId="0" applyFont="1" applyFill="1" applyBorder="1" applyAlignment="1">
      <alignment horizontal="left" vertical="center" wrapText="1"/>
    </xf>
    <xf numFmtId="0" fontId="14" fillId="37" borderId="15" xfId="0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13" fillId="35" borderId="20" xfId="0" applyFont="1" applyFill="1" applyBorder="1" applyAlignment="1">
      <alignment horizontal="left" vertical="center" wrapText="1"/>
    </xf>
    <xf numFmtId="0" fontId="13" fillId="35" borderId="13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top" textRotation="90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textRotation="90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68"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theme="0"/>
      </font>
      <fill>
        <patternFill patternType="lightHorizontal">
          <fgColor theme="4"/>
        </patternFill>
      </fill>
    </dxf>
    <dxf>
      <font>
        <color theme="0"/>
      </font>
      <fill>
        <patternFill patternType="lightHorizontal">
          <fgColor theme="4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5"/>
  <sheetViews>
    <sheetView tabSelected="1" zoomScale="75" zoomScaleNormal="75" zoomScalePageLayoutView="0" workbookViewId="0" topLeftCell="F1">
      <pane ySplit="4" topLeftCell="A49" activePane="bottomLeft" state="frozen"/>
      <selection pane="topLeft" activeCell="A1" sqref="A1"/>
      <selection pane="bottomLeft" activeCell="I53" sqref="I53"/>
    </sheetView>
  </sheetViews>
  <sheetFormatPr defaultColWidth="9.140625" defaultRowHeight="12.75"/>
  <cols>
    <col min="1" max="1" width="4.421875" style="19" customWidth="1"/>
    <col min="2" max="2" width="30.00390625" style="8" customWidth="1"/>
    <col min="3" max="3" width="43.28125" style="7" customWidth="1"/>
    <col min="4" max="4" width="19.28125" style="7" customWidth="1"/>
    <col min="5" max="5" width="31.7109375" style="7" customWidth="1"/>
    <col min="6" max="6" width="17.28125" style="5" customWidth="1"/>
    <col min="7" max="7" width="13.28125" style="5" customWidth="1"/>
    <col min="8" max="8" width="25.8515625" style="5" customWidth="1"/>
    <col min="9" max="9" width="64.8515625" style="5" customWidth="1"/>
    <col min="10" max="10" width="29.7109375" style="5" customWidth="1"/>
    <col min="11" max="11" width="28.57421875" style="5" customWidth="1"/>
    <col min="12" max="12" width="29.7109375" style="5" customWidth="1"/>
    <col min="13" max="13" width="20.140625" style="5" customWidth="1"/>
    <col min="14" max="14" width="31.140625" style="7" customWidth="1"/>
    <col min="15" max="15" width="24.7109375" style="5" customWidth="1"/>
    <col min="16" max="16" width="10.57421875" style="5" hidden="1" customWidth="1"/>
    <col min="17" max="17" width="13.7109375" style="5" customWidth="1"/>
    <col min="18" max="18" width="29.00390625" style="7" customWidth="1"/>
    <col min="19" max="45" width="9.140625" style="5" customWidth="1"/>
    <col min="46" max="46" width="17.00390625" style="5" customWidth="1"/>
    <col min="47" max="16384" width="9.140625" style="5" customWidth="1"/>
  </cols>
  <sheetData>
    <row r="2" spans="2:18" ht="47.25" customHeight="1">
      <c r="B2" s="191" t="s">
        <v>149</v>
      </c>
      <c r="C2" s="191"/>
      <c r="D2" s="191"/>
      <c r="E2" s="191"/>
      <c r="F2" s="41"/>
      <c r="G2" s="183" t="s">
        <v>53</v>
      </c>
      <c r="H2" s="183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9" customFormat="1" ht="16.5" thickBot="1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2:18" s="22" customFormat="1" ht="49.5" customHeight="1" thickBot="1">
      <c r="B4" s="91" t="s">
        <v>35</v>
      </c>
      <c r="C4" s="92" t="s">
        <v>80</v>
      </c>
      <c r="D4" s="92" t="s">
        <v>50</v>
      </c>
      <c r="E4" s="92" t="s">
        <v>34</v>
      </c>
      <c r="F4" s="92" t="s">
        <v>51</v>
      </c>
      <c r="G4" s="92" t="s">
        <v>36</v>
      </c>
      <c r="H4" s="92" t="s">
        <v>43</v>
      </c>
      <c r="I4" s="92" t="s">
        <v>87</v>
      </c>
      <c r="J4" s="92" t="s">
        <v>41</v>
      </c>
      <c r="K4" s="92" t="s">
        <v>100</v>
      </c>
      <c r="L4" s="92" t="s">
        <v>101</v>
      </c>
      <c r="M4" s="92" t="s">
        <v>44</v>
      </c>
      <c r="N4" s="92" t="s">
        <v>45</v>
      </c>
      <c r="O4" s="92" t="s">
        <v>52</v>
      </c>
      <c r="P4" s="93"/>
      <c r="Q4" s="93" t="s">
        <v>70</v>
      </c>
      <c r="R4" s="94" t="s">
        <v>42</v>
      </c>
    </row>
    <row r="5" spans="2:18" s="18" customFormat="1" ht="49.5" customHeight="1" thickBot="1">
      <c r="B5" s="176" t="s">
        <v>10</v>
      </c>
      <c r="C5" s="177"/>
      <c r="D5" s="81"/>
      <c r="E5" s="82"/>
      <c r="F5" s="82"/>
      <c r="G5" s="82"/>
      <c r="H5" s="82"/>
      <c r="I5" s="82"/>
      <c r="J5" s="83"/>
      <c r="K5" s="82"/>
      <c r="L5" s="82"/>
      <c r="M5" s="82"/>
      <c r="N5" s="82"/>
      <c r="O5" s="82"/>
      <c r="P5" s="82"/>
      <c r="Q5" s="82"/>
      <c r="R5" s="84"/>
    </row>
    <row r="6" spans="2:18" s="20" customFormat="1" ht="83.25" customHeight="1">
      <c r="B6" s="187" t="s">
        <v>90</v>
      </c>
      <c r="C6" s="48" t="s">
        <v>89</v>
      </c>
      <c r="D6" s="114" t="s">
        <v>47</v>
      </c>
      <c r="E6" s="115"/>
      <c r="F6" s="116" t="s">
        <v>82</v>
      </c>
      <c r="G6" s="184"/>
      <c r="H6" s="122" t="str">
        <f>IF(F6="wysokie","decyzja administracyjna, decyzja ustalajaca opłatę, mandat karny",IF(F6="Średnie","zalecenia pokontrolne, decyzja ustalająca opłatę, mandat karny","brak działań"))</f>
        <v>brak działań</v>
      </c>
      <c r="I6" s="123" t="s">
        <v>153</v>
      </c>
      <c r="J6" s="129">
        <v>100</v>
      </c>
      <c r="K6" s="130" t="s">
        <v>85</v>
      </c>
      <c r="L6" s="131" t="s">
        <v>103</v>
      </c>
      <c r="M6" s="130"/>
      <c r="N6" s="115"/>
      <c r="O6" s="116" t="s">
        <v>72</v>
      </c>
      <c r="P6" s="53" t="str">
        <f aca="true" t="shared" si="0" ref="P6:P12">F6&amp;O6</f>
        <v>NiskieB</v>
      </c>
      <c r="Q6" s="54" t="str">
        <f>IF(OR(P6="WysokieN",P6="WysokieB",P6="ŚrednieN"),"Wysokie",IF(OR(P6="WysokieP",P6="NiskieN",P6="ŚrednieB"),"Średnie","Niskie"))</f>
        <v>Niskie</v>
      </c>
      <c r="R6" s="95" t="str">
        <f>IF(Q6="Wysokie","decyzja administracyjna, mandat karny, decyzja ustalajaca opłatę",IF(Q6="Średnie","zalecenia pokontrolne; mandat karny decyzja ustalająca opłatę","brak działań"))</f>
        <v>brak działań</v>
      </c>
    </row>
    <row r="7" spans="2:18" s="20" customFormat="1" ht="49.5" customHeight="1">
      <c r="B7" s="152"/>
      <c r="C7" s="23" t="s">
        <v>166</v>
      </c>
      <c r="D7" s="114" t="s">
        <v>48</v>
      </c>
      <c r="E7" s="117"/>
      <c r="F7" s="118" t="s">
        <v>82</v>
      </c>
      <c r="G7" s="185"/>
      <c r="H7" s="124" t="str">
        <f aca="true" t="shared" si="1" ref="H7:H12">IF(F7="wysokie","decyzja administracyjna, decyzja ustalajaca opłatę",IF(F7="Średnie","zalecenia pokontrolne, decyzja ustalająca opłatę","brak działań"))</f>
        <v>brak działań</v>
      </c>
      <c r="I7" s="124"/>
      <c r="J7" s="24" t="s">
        <v>37</v>
      </c>
      <c r="K7" s="24" t="s">
        <v>37</v>
      </c>
      <c r="L7" s="24" t="s">
        <v>37</v>
      </c>
      <c r="M7" s="24" t="s">
        <v>37</v>
      </c>
      <c r="N7" s="117"/>
      <c r="O7" s="118" t="s">
        <v>88</v>
      </c>
      <c r="P7" s="4" t="str">
        <f t="shared" si="0"/>
        <v>NiskieN</v>
      </c>
      <c r="Q7" s="25" t="str">
        <f>IF(OR(P7="WysokieN",P7="WysokieB",P7="ŚrednieN"),"Wysokie",IF(OR(P7="WysokieP",P7="NiskieN",P7="ŚrednieB"),"Średnie","Niskie"))</f>
        <v>Średnie</v>
      </c>
      <c r="R7" s="96" t="str">
        <f>IF(Q7="Wysokie","decyzja administracyjna, decyzja ustalajaca opłatę",IF(Q7="Średnie","zalecenia pokontrolne; decyzja ustalająca opłatę","brak działań"))</f>
        <v>zalecenia pokontrolne; decyzja ustalająca opłatę</v>
      </c>
    </row>
    <row r="8" spans="2:18" s="20" customFormat="1" ht="49.5" customHeight="1">
      <c r="B8" s="180" t="s">
        <v>91</v>
      </c>
      <c r="C8" s="23" t="s">
        <v>38</v>
      </c>
      <c r="D8" s="114" t="s">
        <v>48</v>
      </c>
      <c r="E8" s="117"/>
      <c r="F8" s="118" t="s">
        <v>82</v>
      </c>
      <c r="G8" s="185"/>
      <c r="H8" s="122" t="str">
        <f>IF(F8="wysokie","decyzja administracyjna, decyzja ustalajaca opłatę, mandat karny",IF(F8="Średnie","zalecenia pokontrolne, decyzja ustalająca opłatę, mandat karny","brak działań"))</f>
        <v>brak działań</v>
      </c>
      <c r="I8" s="123" t="s">
        <v>153</v>
      </c>
      <c r="J8" s="129">
        <v>100</v>
      </c>
      <c r="K8" s="130" t="s">
        <v>85</v>
      </c>
      <c r="L8" s="131" t="s">
        <v>103</v>
      </c>
      <c r="M8" s="130"/>
      <c r="N8" s="117"/>
      <c r="O8" s="118" t="s">
        <v>72</v>
      </c>
      <c r="P8" s="4" t="str">
        <f t="shared" si="0"/>
        <v>NiskieB</v>
      </c>
      <c r="Q8" s="25" t="str">
        <f>IF(OR(P8="WysokieN",P8="WysokieB",P8="ŚrednieN"),"Wysokie",IF(OR(P8="WysokieP",P8="NiskieN",P8="ŚrednieB"),"Średnie","Niskie"))</f>
        <v>Niskie</v>
      </c>
      <c r="R8" s="95" t="str">
        <f>IF(Q8="Wysokie","decyzja administracyjna, mandat karny, decyzja ustalajaca opłatę",IF(Q8="Średnie","zalecenia pokontrolne; mandat karny decyzja ustalająca opłatę","brak działań"))</f>
        <v>brak działań</v>
      </c>
    </row>
    <row r="9" spans="2:18" ht="49.5" customHeight="1">
      <c r="B9" s="152"/>
      <c r="C9" s="23" t="s">
        <v>39</v>
      </c>
      <c r="D9" s="114" t="s">
        <v>48</v>
      </c>
      <c r="E9" s="119"/>
      <c r="F9" s="118" t="s">
        <v>82</v>
      </c>
      <c r="G9" s="185"/>
      <c r="H9" s="122" t="str">
        <f>IF(F9="wysokie","decyzja administracyjna, decyzja ustalajaca opłatę, mandat karny",IF(F9="Średnie","zalecenia pokontrolne, decyzja ustalająca opłatę, mandat karny","brak działań"))</f>
        <v>brak działań</v>
      </c>
      <c r="I9" s="123" t="s">
        <v>153</v>
      </c>
      <c r="J9" s="129">
        <v>100</v>
      </c>
      <c r="K9" s="130" t="s">
        <v>85</v>
      </c>
      <c r="L9" s="131" t="s">
        <v>103</v>
      </c>
      <c r="M9" s="130"/>
      <c r="N9" s="132"/>
      <c r="O9" s="118" t="s">
        <v>88</v>
      </c>
      <c r="P9" s="4" t="str">
        <f t="shared" si="0"/>
        <v>NiskieN</v>
      </c>
      <c r="Q9" s="25" t="str">
        <f>IF(OR(P9="WysokieN",P9="WysokieB",P9="ŚrednieN"),"Wysokie",IF(OR(P9="WysokieP",P9="NiskieN",P9="ŚrednieB"),"Średnie","Niskie"))</f>
        <v>Średnie</v>
      </c>
      <c r="R9" s="95" t="str">
        <f>IF(Q9="Wysokie","decyzja administracyjna, mandat karny, decyzja ustalajaca opłatę",IF(Q9="Średnie","zalecenia pokontrolne; mandat karny decyzja ustalająca opłatę","brak działań"))</f>
        <v>zalecenia pokontrolne; mandat karny decyzja ustalająca opłatę</v>
      </c>
    </row>
    <row r="10" spans="2:18" ht="49.5" customHeight="1">
      <c r="B10" s="152"/>
      <c r="C10" s="23" t="s">
        <v>40</v>
      </c>
      <c r="D10" s="114" t="s">
        <v>48</v>
      </c>
      <c r="E10" s="119"/>
      <c r="F10" s="118" t="s">
        <v>82</v>
      </c>
      <c r="G10" s="185"/>
      <c r="H10" s="124" t="str">
        <f t="shared" si="1"/>
        <v>brak działań</v>
      </c>
      <c r="I10" s="125"/>
      <c r="J10" s="24" t="s">
        <v>37</v>
      </c>
      <c r="K10" s="24" t="s">
        <v>37</v>
      </c>
      <c r="L10" s="24" t="s">
        <v>37</v>
      </c>
      <c r="M10" s="24" t="s">
        <v>37</v>
      </c>
      <c r="N10" s="132"/>
      <c r="O10" s="118" t="s">
        <v>72</v>
      </c>
      <c r="P10" s="4" t="str">
        <f t="shared" si="0"/>
        <v>NiskieB</v>
      </c>
      <c r="Q10" s="25" t="str">
        <f>IF(OR(P10="WysokieN",P10="WysokieB",P10="ŚrednieN"),"Wysokie",IF(OR(P10="WysokieP",P10="NiskieN",P10="ŚrednieB"),"Średnie","Niskie"))</f>
        <v>Niskie</v>
      </c>
      <c r="R10" s="96" t="str">
        <f>IF(Q10="Wysokie","decyzja administracyjna, decyzja ustalajaca opłatę",IF(Q10="Średnie","zalecenia pokontrolne, decyzja ustalająca opłatę","brak działań"))</f>
        <v>brak działań</v>
      </c>
    </row>
    <row r="11" spans="2:18" ht="49.5" customHeight="1">
      <c r="B11" s="152" t="s">
        <v>154</v>
      </c>
      <c r="C11" s="23" t="s">
        <v>150</v>
      </c>
      <c r="D11" s="114" t="s">
        <v>48</v>
      </c>
      <c r="E11" s="119"/>
      <c r="F11" s="118" t="s">
        <v>82</v>
      </c>
      <c r="G11" s="185"/>
      <c r="H11" s="124" t="str">
        <f t="shared" si="1"/>
        <v>brak działań</v>
      </c>
      <c r="I11" s="126" t="s">
        <v>168</v>
      </c>
      <c r="J11" s="24" t="s">
        <v>37</v>
      </c>
      <c r="K11" s="24" t="s">
        <v>37</v>
      </c>
      <c r="L11" s="24" t="s">
        <v>37</v>
      </c>
      <c r="M11" s="24" t="s">
        <v>37</v>
      </c>
      <c r="N11" s="132"/>
      <c r="O11" s="118" t="s">
        <v>72</v>
      </c>
      <c r="P11" s="4" t="str">
        <f t="shared" si="0"/>
        <v>NiskieB</v>
      </c>
      <c r="Q11" s="25" t="str">
        <f aca="true" t="shared" si="2" ref="Q11:Q61">IF(OR(P11="WysokieN",P11="WysokieB",P11="ŚrednieN"),"Wysokie",IF(OR(P11="WysokieP",P11="NiskieN",P11="ŚrednieB"),"Średnie","Niskie"))</f>
        <v>Niskie</v>
      </c>
      <c r="R11" s="96" t="str">
        <f>IF(Q11="Wysokie","decyzja administracyjna, decyzja ustalajaca opłatę",IF(Q11="Średnie","zalecenia pokontrolne, decyzja ustalająca opłatę","brak działań"))</f>
        <v>brak działań</v>
      </c>
    </row>
    <row r="12" spans="2:18" ht="49.5" customHeight="1" thickBot="1">
      <c r="B12" s="156"/>
      <c r="C12" s="42" t="s">
        <v>54</v>
      </c>
      <c r="D12" s="114" t="s">
        <v>48</v>
      </c>
      <c r="E12" s="120"/>
      <c r="F12" s="121" t="s">
        <v>82</v>
      </c>
      <c r="G12" s="186"/>
      <c r="H12" s="127" t="str">
        <f t="shared" si="1"/>
        <v>brak działań</v>
      </c>
      <c r="I12" s="128"/>
      <c r="J12" s="45" t="s">
        <v>37</v>
      </c>
      <c r="K12" s="45" t="s">
        <v>37</v>
      </c>
      <c r="L12" s="45" t="s">
        <v>37</v>
      </c>
      <c r="M12" s="45" t="s">
        <v>37</v>
      </c>
      <c r="N12" s="133"/>
      <c r="O12" s="121" t="s">
        <v>88</v>
      </c>
      <c r="P12" s="46" t="str">
        <f t="shared" si="0"/>
        <v>NiskieN</v>
      </c>
      <c r="Q12" s="47" t="str">
        <f t="shared" si="2"/>
        <v>Średnie</v>
      </c>
      <c r="R12" s="97" t="str">
        <f aca="true" t="shared" si="3" ref="R12:R30">IF(Q12="Wysokie","decyzja administracyjna, decyzja ustalajaca opłatę",IF(Q12="Średnie","zalecenia pokontrolne, decyzja ustalająca opłatę","brak działań"))</f>
        <v>zalecenia pokontrolne, decyzja ustalająca opłatę</v>
      </c>
    </row>
    <row r="13" spans="1:18" s="32" customFormat="1" ht="49.5" customHeight="1" thickBot="1">
      <c r="A13" s="29"/>
      <c r="B13" s="147" t="s">
        <v>11</v>
      </c>
      <c r="C13" s="148"/>
      <c r="D13" s="148"/>
      <c r="E13" s="148"/>
      <c r="F13" s="55" t="str">
        <f>IF(COUNTIF(F6:F12,"wysokie")&lt;&gt;0,"wysokie",IF(COUNTIF(F6:F12,"średnie")&lt;&gt;0,"średnie","niskie"))</f>
        <v>niskie</v>
      </c>
      <c r="G13" s="55">
        <f>IF(F13="niskie",0,IF(F13="średnie",2,4))</f>
        <v>0</v>
      </c>
      <c r="H13" s="56"/>
      <c r="I13" s="56"/>
      <c r="J13" s="55"/>
      <c r="K13" s="56"/>
      <c r="L13" s="56"/>
      <c r="M13" s="56"/>
      <c r="N13" s="57"/>
      <c r="O13" s="55"/>
      <c r="P13" s="56"/>
      <c r="Q13" s="55" t="str">
        <f>IF(COUNTIF(Q6:Q12,"wysokie")&lt;&gt;0,"wysokie",IF(COUNTIF(Q6:Q12,"średnie")&lt;&gt;0,"średnie","niskie"))</f>
        <v>średnie</v>
      </c>
      <c r="R13" s="58"/>
    </row>
    <row r="14" spans="2:18" ht="82.5" customHeight="1">
      <c r="B14" s="187" t="s">
        <v>65</v>
      </c>
      <c r="C14" s="23" t="s">
        <v>55</v>
      </c>
      <c r="D14" s="114" t="s">
        <v>48</v>
      </c>
      <c r="E14" s="114"/>
      <c r="F14" s="116" t="s">
        <v>82</v>
      </c>
      <c r="G14" s="143"/>
      <c r="H14" s="51" t="str">
        <f>IF(F14="wysokie","decyzja administracyjna, decyzja ustalajaca opłatę, mandat karny",IF(F14="Średnie","zalecenia pokontrolne, decyzja ustalająca opłatę, mandat karny","brak działań"))</f>
        <v>brak działań</v>
      </c>
      <c r="I14" s="48" t="s">
        <v>169</v>
      </c>
      <c r="J14" s="129">
        <v>100</v>
      </c>
      <c r="K14" s="130" t="s">
        <v>85</v>
      </c>
      <c r="L14" s="131" t="s">
        <v>103</v>
      </c>
      <c r="M14" s="130"/>
      <c r="N14" s="134"/>
      <c r="O14" s="116" t="s">
        <v>88</v>
      </c>
      <c r="P14" s="53" t="str">
        <f aca="true" t="shared" si="4" ref="P14:P25">F14&amp;O14</f>
        <v>NiskieN</v>
      </c>
      <c r="Q14" s="54" t="str">
        <f t="shared" si="2"/>
        <v>Średnie</v>
      </c>
      <c r="R14" s="95" t="str">
        <f>IF(Q14="Wysokie","decyzja administracyjna, mandat karny, decyzja ustalajaca opłatę",IF(Q14="Średnie","zalecenia pokontrolne; mandat karny decyzja ustalająca opłatę","brak działań"))</f>
        <v>zalecenia pokontrolne; mandat karny decyzja ustalająca opłatę</v>
      </c>
    </row>
    <row r="15" spans="2:18" ht="49.5" customHeight="1">
      <c r="B15" s="152"/>
      <c r="C15" s="23" t="s">
        <v>56</v>
      </c>
      <c r="D15" s="114" t="s">
        <v>48</v>
      </c>
      <c r="E15" s="119"/>
      <c r="F15" s="118" t="s">
        <v>82</v>
      </c>
      <c r="G15" s="161"/>
      <c r="H15" s="51" t="str">
        <f>IF(F15="wysokie","decyzja administracyjna, decyzja ustalajaca opłatę, mandat karny",IF(F15="Średnie","zalecenia pokontrolne, decyzja ustalająca opłatę, mandat karny","brak działań"))</f>
        <v>brak działań</v>
      </c>
      <c r="I15" s="48" t="s">
        <v>170</v>
      </c>
      <c r="J15" s="129">
        <v>100</v>
      </c>
      <c r="K15" s="130" t="s">
        <v>85</v>
      </c>
      <c r="L15" s="131" t="s">
        <v>103</v>
      </c>
      <c r="M15" s="130"/>
      <c r="N15" s="132"/>
      <c r="O15" s="118" t="s">
        <v>88</v>
      </c>
      <c r="P15" s="4" t="str">
        <f t="shared" si="4"/>
        <v>NiskieN</v>
      </c>
      <c r="Q15" s="25" t="str">
        <f t="shared" si="2"/>
        <v>Średnie</v>
      </c>
      <c r="R15" s="95" t="str">
        <f>IF(Q15="Wysokie","decyzja administracyjna, mandat karny, decyzja ustalajaca opłatę",IF(Q15="Średnie","zalecenia pokontrolne; mandat karny decyzja ustalająca opłatę","brak działań"))</f>
        <v>zalecenia pokontrolne; mandat karny decyzja ustalająca opłatę</v>
      </c>
    </row>
    <row r="16" spans="2:18" ht="49.5" customHeight="1">
      <c r="B16" s="152"/>
      <c r="C16" s="23" t="s">
        <v>92</v>
      </c>
      <c r="D16" s="114" t="s">
        <v>48</v>
      </c>
      <c r="E16" s="119"/>
      <c r="F16" s="118" t="s">
        <v>82</v>
      </c>
      <c r="G16" s="161"/>
      <c r="H16" s="51" t="str">
        <f>IF(F16="wysokie","decyzja administracyjna, decyzja ustalajaca opłatę, mandat karny",IF(F16="Średnie","zalecenia pokontrolne, decyzja ustalająca opłatę, mandat karny","brak działań"))</f>
        <v>brak działań</v>
      </c>
      <c r="I16" s="48" t="s">
        <v>170</v>
      </c>
      <c r="J16" s="129">
        <v>100</v>
      </c>
      <c r="K16" s="130" t="s">
        <v>85</v>
      </c>
      <c r="L16" s="131" t="s">
        <v>103</v>
      </c>
      <c r="M16" s="130"/>
      <c r="N16" s="132"/>
      <c r="O16" s="118" t="s">
        <v>88</v>
      </c>
      <c r="P16" s="4" t="str">
        <f t="shared" si="4"/>
        <v>NiskieN</v>
      </c>
      <c r="Q16" s="25" t="str">
        <f t="shared" si="2"/>
        <v>Średnie</v>
      </c>
      <c r="R16" s="95" t="str">
        <f>IF(Q16="Wysokie","decyzja administracyjna, mandat karny, decyzja ustalajaca opłatę",IF(Q16="Średnie","zalecenia pokontrolne; mandat karny decyzja ustalająca opłatę","brak działań"))</f>
        <v>zalecenia pokontrolne; mandat karny decyzja ustalająca opłatę</v>
      </c>
    </row>
    <row r="17" spans="2:18" ht="49.5" customHeight="1">
      <c r="B17" s="152"/>
      <c r="C17" s="23" t="s">
        <v>58</v>
      </c>
      <c r="D17" s="114" t="s">
        <v>48</v>
      </c>
      <c r="E17" s="119"/>
      <c r="F17" s="118" t="s">
        <v>82</v>
      </c>
      <c r="G17" s="161"/>
      <c r="H17" s="51" t="str">
        <f>IF(F17="wysokie","decyzja administracyjna, decyzja ustalajaca opłatę, mandat karny",IF(F17="Średnie","zalecenia pokontrolne, decyzja ustalająca opłatę, mandat karny","brak działań"))</f>
        <v>brak działań</v>
      </c>
      <c r="I17" s="48" t="s">
        <v>170</v>
      </c>
      <c r="J17" s="129">
        <v>100</v>
      </c>
      <c r="K17" s="130" t="s">
        <v>85</v>
      </c>
      <c r="L17" s="131" t="s">
        <v>103</v>
      </c>
      <c r="M17" s="130"/>
      <c r="N17" s="132"/>
      <c r="O17" s="118" t="s">
        <v>88</v>
      </c>
      <c r="P17" s="4"/>
      <c r="Q17" s="25" t="str">
        <f t="shared" si="2"/>
        <v>Niskie</v>
      </c>
      <c r="R17" s="95" t="str">
        <f>IF(Q17="Wysokie","decyzja administracyjna, mandat karny, decyzja ustalajaca opłatę",IF(Q17="Średnie","zalecenia pokontrolne; mandat karny decyzja ustalająca opłatę","brak działań"))</f>
        <v>brak działań</v>
      </c>
    </row>
    <row r="18" spans="2:18" ht="49.5" customHeight="1">
      <c r="B18" s="152"/>
      <c r="C18" s="23" t="s">
        <v>57</v>
      </c>
      <c r="D18" s="114" t="s">
        <v>48</v>
      </c>
      <c r="E18" s="119"/>
      <c r="F18" s="118" t="s">
        <v>82</v>
      </c>
      <c r="G18" s="161"/>
      <c r="H18" s="51" t="str">
        <f>IF(F18="wysokie","decyzja administracyjna, decyzja ustalajaca opłatę, mandat karny",IF(F18="Średnie","zalecenia pokontrolne, decyzja ustalająca opłatę, mandat karny","brak działań"))</f>
        <v>brak działań</v>
      </c>
      <c r="I18" s="48" t="s">
        <v>170</v>
      </c>
      <c r="J18" s="129">
        <v>100</v>
      </c>
      <c r="K18" s="130" t="s">
        <v>85</v>
      </c>
      <c r="L18" s="131" t="s">
        <v>103</v>
      </c>
      <c r="M18" s="130"/>
      <c r="N18" s="132"/>
      <c r="O18" s="118" t="s">
        <v>72</v>
      </c>
      <c r="P18" s="4" t="str">
        <f t="shared" si="4"/>
        <v>NiskieB</v>
      </c>
      <c r="Q18" s="25" t="str">
        <f t="shared" si="2"/>
        <v>Niskie</v>
      </c>
      <c r="R18" s="95" t="str">
        <f>IF(Q18="Wysokie","decyzja administracyjna, mandat karny, decyzja ustalajaca opłatę",IF(Q18="Średnie","zalecenia pokontrolne; mandat karny decyzja ustalająca opłatę","brak działań"))</f>
        <v>brak działań</v>
      </c>
    </row>
    <row r="19" spans="2:18" ht="49.5" customHeight="1">
      <c r="B19" s="152"/>
      <c r="C19" s="23" t="s">
        <v>93</v>
      </c>
      <c r="D19" s="114" t="s">
        <v>48</v>
      </c>
      <c r="E19" s="119"/>
      <c r="F19" s="118" t="s">
        <v>82</v>
      </c>
      <c r="G19" s="161"/>
      <c r="H19" s="26" t="str">
        <f aca="true" t="shared" si="5" ref="H19:H25">IF(F19="wysokie","decyzja administracyjna, decyzja ustalajaca opłatę",IF(F19="Średnie","zalecenia pokontrolne, decyzja ustalająca opłatę","brak działań"))</f>
        <v>brak działań</v>
      </c>
      <c r="I19" s="23"/>
      <c r="J19" s="24" t="s">
        <v>37</v>
      </c>
      <c r="K19" s="24" t="s">
        <v>37</v>
      </c>
      <c r="L19" s="24" t="s">
        <v>37</v>
      </c>
      <c r="M19" s="24" t="s">
        <v>37</v>
      </c>
      <c r="N19" s="132"/>
      <c r="O19" s="118" t="s">
        <v>88</v>
      </c>
      <c r="P19" s="4" t="str">
        <f t="shared" si="4"/>
        <v>NiskieN</v>
      </c>
      <c r="Q19" s="25" t="str">
        <f t="shared" si="2"/>
        <v>Średnie</v>
      </c>
      <c r="R19" s="96" t="str">
        <f t="shared" si="3"/>
        <v>zalecenia pokontrolne, decyzja ustalająca opłatę</v>
      </c>
    </row>
    <row r="20" spans="2:18" ht="49.5" customHeight="1">
      <c r="B20" s="180" t="s">
        <v>94</v>
      </c>
      <c r="C20" s="23" t="s">
        <v>95</v>
      </c>
      <c r="D20" s="114" t="s">
        <v>48</v>
      </c>
      <c r="E20" s="119"/>
      <c r="F20" s="118" t="s">
        <v>82</v>
      </c>
      <c r="G20" s="161"/>
      <c r="H20" s="26" t="str">
        <f t="shared" si="5"/>
        <v>brak działań</v>
      </c>
      <c r="I20" s="23" t="s">
        <v>171</v>
      </c>
      <c r="J20" s="24" t="s">
        <v>37</v>
      </c>
      <c r="K20" s="24" t="s">
        <v>37</v>
      </c>
      <c r="L20" s="24" t="s">
        <v>37</v>
      </c>
      <c r="M20" s="24" t="s">
        <v>37</v>
      </c>
      <c r="N20" s="132"/>
      <c r="O20" s="118" t="s">
        <v>88</v>
      </c>
      <c r="P20" s="4" t="str">
        <f t="shared" si="4"/>
        <v>NiskieN</v>
      </c>
      <c r="Q20" s="25" t="str">
        <f t="shared" si="2"/>
        <v>Średnie</v>
      </c>
      <c r="R20" s="96" t="str">
        <f t="shared" si="3"/>
        <v>zalecenia pokontrolne, decyzja ustalająca opłatę</v>
      </c>
    </row>
    <row r="21" spans="2:18" ht="49.5" customHeight="1">
      <c r="B21" s="152"/>
      <c r="C21" s="23" t="s">
        <v>59</v>
      </c>
      <c r="D21" s="114" t="s">
        <v>48</v>
      </c>
      <c r="E21" s="119"/>
      <c r="F21" s="118" t="s">
        <v>82</v>
      </c>
      <c r="G21" s="161"/>
      <c r="H21" s="26" t="str">
        <f t="shared" si="5"/>
        <v>brak działań</v>
      </c>
      <c r="I21" s="23"/>
      <c r="J21" s="24" t="s">
        <v>37</v>
      </c>
      <c r="K21" s="24" t="s">
        <v>37</v>
      </c>
      <c r="L21" s="24" t="s">
        <v>37</v>
      </c>
      <c r="M21" s="24" t="s">
        <v>37</v>
      </c>
      <c r="N21" s="132"/>
      <c r="O21" s="118" t="s">
        <v>88</v>
      </c>
      <c r="P21" s="4" t="str">
        <f t="shared" si="4"/>
        <v>NiskieN</v>
      </c>
      <c r="Q21" s="25" t="str">
        <f t="shared" si="2"/>
        <v>Średnie</v>
      </c>
      <c r="R21" s="96" t="str">
        <f t="shared" si="3"/>
        <v>zalecenia pokontrolne, decyzja ustalająca opłatę</v>
      </c>
    </row>
    <row r="22" spans="2:18" ht="49.5" customHeight="1">
      <c r="B22" s="180" t="s">
        <v>97</v>
      </c>
      <c r="C22" s="23" t="s">
        <v>96</v>
      </c>
      <c r="D22" s="114" t="s">
        <v>48</v>
      </c>
      <c r="E22" s="119"/>
      <c r="F22" s="118" t="s">
        <v>82</v>
      </c>
      <c r="G22" s="161"/>
      <c r="H22" s="26" t="str">
        <f t="shared" si="5"/>
        <v>brak działań</v>
      </c>
      <c r="I22" s="23" t="s">
        <v>171</v>
      </c>
      <c r="J22" s="24" t="s">
        <v>37</v>
      </c>
      <c r="K22" s="24" t="s">
        <v>37</v>
      </c>
      <c r="L22" s="24" t="s">
        <v>37</v>
      </c>
      <c r="M22" s="24" t="s">
        <v>37</v>
      </c>
      <c r="N22" s="132"/>
      <c r="O22" s="118" t="s">
        <v>72</v>
      </c>
      <c r="P22" s="4" t="str">
        <f t="shared" si="4"/>
        <v>NiskieB</v>
      </c>
      <c r="Q22" s="25" t="str">
        <f t="shared" si="2"/>
        <v>Niskie</v>
      </c>
      <c r="R22" s="96" t="str">
        <f t="shared" si="3"/>
        <v>brak działań</v>
      </c>
    </row>
    <row r="23" spans="2:18" ht="49.5" customHeight="1">
      <c r="B23" s="152"/>
      <c r="C23" s="23" t="s">
        <v>93</v>
      </c>
      <c r="D23" s="114" t="s">
        <v>48</v>
      </c>
      <c r="E23" s="119"/>
      <c r="F23" s="118" t="s">
        <v>82</v>
      </c>
      <c r="G23" s="161"/>
      <c r="H23" s="26" t="str">
        <f t="shared" si="5"/>
        <v>brak działań</v>
      </c>
      <c r="I23" s="23"/>
      <c r="J23" s="24" t="s">
        <v>37</v>
      </c>
      <c r="K23" s="24" t="s">
        <v>37</v>
      </c>
      <c r="L23" s="24" t="s">
        <v>37</v>
      </c>
      <c r="M23" s="24" t="s">
        <v>37</v>
      </c>
      <c r="N23" s="132"/>
      <c r="O23" s="118" t="s">
        <v>72</v>
      </c>
      <c r="P23" s="4" t="str">
        <f t="shared" si="4"/>
        <v>NiskieB</v>
      </c>
      <c r="Q23" s="25" t="str">
        <f t="shared" si="2"/>
        <v>Niskie</v>
      </c>
      <c r="R23" s="96" t="str">
        <f t="shared" si="3"/>
        <v>brak działań</v>
      </c>
    </row>
    <row r="24" spans="2:18" ht="67.5" customHeight="1">
      <c r="B24" s="180" t="s">
        <v>99</v>
      </c>
      <c r="C24" s="23" t="s">
        <v>98</v>
      </c>
      <c r="D24" s="114" t="s">
        <v>48</v>
      </c>
      <c r="E24" s="119"/>
      <c r="F24" s="118" t="s">
        <v>82</v>
      </c>
      <c r="G24" s="161"/>
      <c r="H24" s="51" t="str">
        <f>IF(F24="wysokie","decyzja administracyjna, decyzja ustalajaca opłatę, mandat karny",IF(F24="Średnie","zalecenia pokontrolne, decyzja ustalająca opłatę, mandat karny","brak działań"))</f>
        <v>brak działań</v>
      </c>
      <c r="I24" s="23" t="s">
        <v>175</v>
      </c>
      <c r="J24" s="129">
        <v>100</v>
      </c>
      <c r="K24" s="130" t="s">
        <v>85</v>
      </c>
      <c r="L24" s="131" t="s">
        <v>103</v>
      </c>
      <c r="M24" s="130"/>
      <c r="N24" s="132"/>
      <c r="O24" s="118" t="s">
        <v>72</v>
      </c>
      <c r="P24" s="4" t="str">
        <f t="shared" si="4"/>
        <v>NiskieB</v>
      </c>
      <c r="Q24" s="25" t="str">
        <f t="shared" si="2"/>
        <v>Niskie</v>
      </c>
      <c r="R24" s="95" t="str">
        <f>IF(Q24="Wysokie","decyzja administracyjna, mandat karny, decyzja ustalajaca opłatę",IF(Q24="Średnie","zalecenia pokontrolne; mandat karny decyzja ustalająca opłatę","brak działań"))</f>
        <v>brak działań</v>
      </c>
    </row>
    <row r="25" spans="2:18" ht="49.5" customHeight="1" thickBot="1">
      <c r="B25" s="156"/>
      <c r="C25" s="42" t="s">
        <v>59</v>
      </c>
      <c r="D25" s="114" t="s">
        <v>48</v>
      </c>
      <c r="E25" s="120"/>
      <c r="F25" s="121" t="s">
        <v>82</v>
      </c>
      <c r="G25" s="146"/>
      <c r="H25" s="44" t="str">
        <f t="shared" si="5"/>
        <v>brak działań</v>
      </c>
      <c r="I25" s="42"/>
      <c r="J25" s="45" t="s">
        <v>37</v>
      </c>
      <c r="K25" s="45" t="s">
        <v>37</v>
      </c>
      <c r="L25" s="45" t="s">
        <v>37</v>
      </c>
      <c r="M25" s="45" t="s">
        <v>37</v>
      </c>
      <c r="N25" s="133"/>
      <c r="O25" s="121" t="s">
        <v>71</v>
      </c>
      <c r="P25" s="46" t="str">
        <f t="shared" si="4"/>
        <v>NiskieP</v>
      </c>
      <c r="Q25" s="47" t="s">
        <v>81</v>
      </c>
      <c r="R25" s="97" t="str">
        <f t="shared" si="3"/>
        <v>decyzja administracyjna, decyzja ustalajaca opłatę</v>
      </c>
    </row>
    <row r="26" spans="1:18" s="32" customFormat="1" ht="49.5" customHeight="1" thickBot="1">
      <c r="A26" s="29"/>
      <c r="B26" s="147" t="s">
        <v>12</v>
      </c>
      <c r="C26" s="148"/>
      <c r="D26" s="148"/>
      <c r="E26" s="148"/>
      <c r="F26" s="55" t="str">
        <f>IF(COUNTIF(F14:F25,"wysokie")&lt;&gt;0,"wysokie",IF(COUNTIF(F14:F25,"średnie")&lt;&gt;0,"średnie","niskie"))</f>
        <v>niskie</v>
      </c>
      <c r="G26" s="55">
        <f>IF(F26="niskie",0,IF(F26="średnie",2,4))</f>
        <v>0</v>
      </c>
      <c r="H26" s="56"/>
      <c r="I26" s="56"/>
      <c r="J26" s="55"/>
      <c r="K26" s="56"/>
      <c r="L26" s="56"/>
      <c r="M26" s="56"/>
      <c r="N26" s="57"/>
      <c r="O26" s="55"/>
      <c r="P26" s="56"/>
      <c r="Q26" s="55" t="s">
        <v>81</v>
      </c>
      <c r="R26" s="58"/>
    </row>
    <row r="27" spans="2:18" ht="49.5" customHeight="1">
      <c r="B27" s="187" t="s">
        <v>155</v>
      </c>
      <c r="C27" s="23" t="s">
        <v>129</v>
      </c>
      <c r="D27" s="114" t="s">
        <v>48</v>
      </c>
      <c r="E27" s="114"/>
      <c r="F27" s="116" t="s">
        <v>82</v>
      </c>
      <c r="G27" s="143"/>
      <c r="H27" s="51" t="str">
        <f>IF(F27="wysokie","decyzja administracyjna, decyzja ustalajaca opłatę, mandat karny",IF(F27="Średnie","zalecenia pokontrolne, decyzja ustalająca opłatę, mandat karny","brak działań"))</f>
        <v>brak działań</v>
      </c>
      <c r="I27" s="25" t="s">
        <v>153</v>
      </c>
      <c r="J27" s="129">
        <v>100</v>
      </c>
      <c r="K27" s="130" t="s">
        <v>85</v>
      </c>
      <c r="L27" s="131" t="s">
        <v>103</v>
      </c>
      <c r="M27" s="130"/>
      <c r="N27" s="134"/>
      <c r="O27" s="116" t="s">
        <v>88</v>
      </c>
      <c r="P27" s="53" t="str">
        <f>F27&amp;O27</f>
        <v>NiskieN</v>
      </c>
      <c r="Q27" s="54" t="s">
        <v>81</v>
      </c>
      <c r="R27" s="95" t="str">
        <f>IF(Q27="Wysokie","decyzja administracyjna, mandat karny, decyzja ustalajaca opłatę",IF(Q27="Średnie","zalecenia pokontrolne; mandat karny decyzja ustalająca opłatę","brak działań"))</f>
        <v>decyzja administracyjna, mandat karny, decyzja ustalajaca opłatę</v>
      </c>
    </row>
    <row r="28" spans="2:18" ht="49.5" customHeight="1" thickBot="1">
      <c r="B28" s="156"/>
      <c r="C28" s="42" t="s">
        <v>59</v>
      </c>
      <c r="D28" s="114" t="s">
        <v>48</v>
      </c>
      <c r="E28" s="120"/>
      <c r="F28" s="121" t="s">
        <v>82</v>
      </c>
      <c r="G28" s="146"/>
      <c r="H28" s="44" t="str">
        <f>IF(F28="wysokie","decyzja administracyjna, decyzja ustalajaca opłatę",IF(F28="Średnie","zalecenia pokontrolne, decyzja ustalająca opłatę","brak działań"))</f>
        <v>brak działań</v>
      </c>
      <c r="I28" s="42"/>
      <c r="J28" s="45" t="s">
        <v>37</v>
      </c>
      <c r="K28" s="45" t="s">
        <v>37</v>
      </c>
      <c r="L28" s="45" t="s">
        <v>37</v>
      </c>
      <c r="M28" s="45" t="s">
        <v>37</v>
      </c>
      <c r="N28" s="133"/>
      <c r="O28" s="121" t="s">
        <v>72</v>
      </c>
      <c r="P28" s="46" t="str">
        <f>F28&amp;O28</f>
        <v>NiskieB</v>
      </c>
      <c r="Q28" s="47" t="str">
        <f t="shared" si="2"/>
        <v>Niskie</v>
      </c>
      <c r="R28" s="97" t="str">
        <f t="shared" si="3"/>
        <v>brak działań</v>
      </c>
    </row>
    <row r="29" spans="1:18" s="32" customFormat="1" ht="49.5" customHeight="1" thickBot="1">
      <c r="A29" s="29"/>
      <c r="B29" s="147" t="s">
        <v>156</v>
      </c>
      <c r="C29" s="148"/>
      <c r="D29" s="148"/>
      <c r="E29" s="148"/>
      <c r="F29" s="55" t="str">
        <f>IF(COUNTIF(F27:F28,"wysokie")&lt;&gt;0,"wysokie",IF(COUNTIF(F27:F28,"średnie")&lt;&gt;0,"średnie","niskie"))</f>
        <v>niskie</v>
      </c>
      <c r="G29" s="55">
        <f>IF(F29="niskie",0,IF(F29="średnie",1,2))</f>
        <v>0</v>
      </c>
      <c r="H29" s="56"/>
      <c r="I29" s="56"/>
      <c r="J29" s="55"/>
      <c r="K29" s="56"/>
      <c r="L29" s="56"/>
      <c r="M29" s="56"/>
      <c r="N29" s="57"/>
      <c r="O29" s="55"/>
      <c r="P29" s="56"/>
      <c r="Q29" s="55"/>
      <c r="R29" s="58"/>
    </row>
    <row r="30" spans="2:18" ht="49.5" customHeight="1">
      <c r="B30" s="187" t="s">
        <v>107</v>
      </c>
      <c r="C30" s="48" t="s">
        <v>108</v>
      </c>
      <c r="D30" s="114" t="s">
        <v>48</v>
      </c>
      <c r="E30" s="114"/>
      <c r="F30" s="116" t="s">
        <v>82</v>
      </c>
      <c r="G30" s="143"/>
      <c r="H30" s="51" t="str">
        <f>IF(F30="wysokie","decyzja administracyjna, decyzja ustalajaca opłatę",IF(F30="Średnie","zalecenia pokontrolne, decyzja ustalająca opłatę","brak działań"))</f>
        <v>brak działań</v>
      </c>
      <c r="I30" s="48" t="s">
        <v>172</v>
      </c>
      <c r="J30" s="52" t="s">
        <v>37</v>
      </c>
      <c r="K30" s="52" t="s">
        <v>37</v>
      </c>
      <c r="L30" s="52" t="s">
        <v>37</v>
      </c>
      <c r="M30" s="52" t="s">
        <v>37</v>
      </c>
      <c r="N30" s="134"/>
      <c r="O30" s="116" t="s">
        <v>88</v>
      </c>
      <c r="P30" s="53" t="str">
        <f aca="true" t="shared" si="6" ref="P30:P37">F30&amp;O30</f>
        <v>NiskieN</v>
      </c>
      <c r="Q30" s="54" t="str">
        <f t="shared" si="2"/>
        <v>Średnie</v>
      </c>
      <c r="R30" s="95" t="str">
        <f t="shared" si="3"/>
        <v>zalecenia pokontrolne, decyzja ustalająca opłatę</v>
      </c>
    </row>
    <row r="31" spans="1:18" s="20" customFormat="1" ht="49.5" customHeight="1">
      <c r="A31" s="18"/>
      <c r="B31" s="180"/>
      <c r="C31" s="23" t="s">
        <v>59</v>
      </c>
      <c r="D31" s="114" t="s">
        <v>48</v>
      </c>
      <c r="E31" s="119"/>
      <c r="F31" s="135" t="s">
        <v>82</v>
      </c>
      <c r="G31" s="161"/>
      <c r="H31" s="23" t="str">
        <f>IF(F31="wysokie","decyzja administracyjna, decyzja ustalajaca opłatę",IF(F31="Średnie","zalecenia pokontrolne, decyzja ustalająca opłatę","brak działań"))</f>
        <v>brak działań</v>
      </c>
      <c r="I31" s="23" t="s">
        <v>151</v>
      </c>
      <c r="J31" s="24" t="s">
        <v>37</v>
      </c>
      <c r="K31" s="24" t="s">
        <v>37</v>
      </c>
      <c r="L31" s="24" t="s">
        <v>37</v>
      </c>
      <c r="M31" s="24" t="s">
        <v>37</v>
      </c>
      <c r="N31" s="136"/>
      <c r="O31" s="135" t="s">
        <v>88</v>
      </c>
      <c r="P31" s="6" t="str">
        <f t="shared" si="6"/>
        <v>NiskieN</v>
      </c>
      <c r="Q31" s="24" t="str">
        <f t="shared" si="2"/>
        <v>Średnie</v>
      </c>
      <c r="R31" s="102" t="str">
        <f>IF(Q31="Wysokie","decyzja administracyjna, decyzja ustalajaca opłatę",IF(Q31="Średnie","zalecenia pokontrolne, decyzja ustalająca opłatę","brak działań"))</f>
        <v>zalecenia pokontrolne, decyzja ustalająca opłatę</v>
      </c>
    </row>
    <row r="32" spans="2:18" ht="49.5" customHeight="1">
      <c r="B32" s="152" t="s">
        <v>109</v>
      </c>
      <c r="C32" s="23" t="s">
        <v>110</v>
      </c>
      <c r="D32" s="114" t="s">
        <v>48</v>
      </c>
      <c r="E32" s="119"/>
      <c r="F32" s="118" t="s">
        <v>82</v>
      </c>
      <c r="G32" s="161"/>
      <c r="H32" s="51" t="str">
        <f>IF(F32="wysokie","decyzja administracyjna, decyzja ustalajaca opłatę, mandat karny",IF(F32="Średnie","zalecenia pokontrolne, decyzja ustalająca opłatę, mandat karny","brak działań"))</f>
        <v>brak działań</v>
      </c>
      <c r="I32" s="24" t="s">
        <v>153</v>
      </c>
      <c r="J32" s="129">
        <v>100</v>
      </c>
      <c r="K32" s="130" t="s">
        <v>85</v>
      </c>
      <c r="L32" s="131" t="s">
        <v>103</v>
      </c>
      <c r="M32" s="130"/>
      <c r="N32" s="132"/>
      <c r="O32" s="118" t="s">
        <v>88</v>
      </c>
      <c r="P32" s="4" t="str">
        <f t="shared" si="6"/>
        <v>NiskieN</v>
      </c>
      <c r="Q32" s="25" t="str">
        <f t="shared" si="2"/>
        <v>Średnie</v>
      </c>
      <c r="R32" s="95" t="str">
        <f>IF(Q32="Wysokie","decyzja administracyjna, mandat karny, decyzja ustalajaca opłatę",IF(Q32="Średnie","zalecenia pokontrolne; mandat karny decyzja ustalająca opłatę","brak działań"))</f>
        <v>zalecenia pokontrolne; mandat karny decyzja ustalająca opłatę</v>
      </c>
    </row>
    <row r="33" spans="2:18" ht="49.5" customHeight="1">
      <c r="B33" s="152"/>
      <c r="C33" s="23" t="s">
        <v>111</v>
      </c>
      <c r="D33" s="114" t="s">
        <v>48</v>
      </c>
      <c r="E33" s="119"/>
      <c r="F33" s="118" t="s">
        <v>82</v>
      </c>
      <c r="G33" s="161"/>
      <c r="H33" s="26" t="str">
        <f>IF(F33="wysokie","decyzja administracyjna, decyzja ustalajaca opłatę, mandat karny",IF(F33="Średnie","zalecenia pokontrolne, decyzja ustalająca opłatę, mandat karny","brak działań"))</f>
        <v>brak działań</v>
      </c>
      <c r="I33" s="23"/>
      <c r="J33" s="24" t="s">
        <v>37</v>
      </c>
      <c r="K33" s="24" t="s">
        <v>37</v>
      </c>
      <c r="L33" s="24" t="s">
        <v>37</v>
      </c>
      <c r="M33" s="24" t="s">
        <v>37</v>
      </c>
      <c r="N33" s="132"/>
      <c r="O33" s="118" t="s">
        <v>88</v>
      </c>
      <c r="P33" s="4" t="str">
        <f t="shared" si="6"/>
        <v>NiskieN</v>
      </c>
      <c r="Q33" s="25" t="str">
        <f t="shared" si="2"/>
        <v>Średnie</v>
      </c>
      <c r="R33" s="96" t="str">
        <f>IF(Q33="Wysokie","decyzja administracyjna, decyzja ustalajaca opłatę, mandat karny",IF(Q33="Średnie","zalecenia pokontrolne, decyzja ustalająca opłatę, mandat karny","brak działań"))</f>
        <v>zalecenia pokontrolne, decyzja ustalająca opłatę, mandat karny</v>
      </c>
    </row>
    <row r="34" spans="2:18" ht="49.5" customHeight="1">
      <c r="B34" s="152"/>
      <c r="C34" s="23" t="s">
        <v>112</v>
      </c>
      <c r="D34" s="114" t="s">
        <v>48</v>
      </c>
      <c r="E34" s="119"/>
      <c r="F34" s="118" t="s">
        <v>82</v>
      </c>
      <c r="G34" s="161"/>
      <c r="H34" s="26" t="str">
        <f>IF(F34="wysokie","decyzja administracyjna/decyzja o unieruchomieniu, decyzja ustalajaca opłatę",IF(F34="Średnie","zalecenia pokontrolne, decyzja ustalająca opłatę","brak działań"))</f>
        <v>brak działań</v>
      </c>
      <c r="I34" s="48" t="s">
        <v>173</v>
      </c>
      <c r="J34" s="24" t="s">
        <v>37</v>
      </c>
      <c r="K34" s="24" t="s">
        <v>37</v>
      </c>
      <c r="L34" s="24" t="s">
        <v>37</v>
      </c>
      <c r="M34" s="24" t="s">
        <v>37</v>
      </c>
      <c r="N34" s="132"/>
      <c r="O34" s="118" t="s">
        <v>88</v>
      </c>
      <c r="P34" s="4" t="str">
        <f t="shared" si="6"/>
        <v>NiskieN</v>
      </c>
      <c r="Q34" s="25" t="str">
        <f t="shared" si="2"/>
        <v>Średnie</v>
      </c>
      <c r="R34" s="96" t="str">
        <f>IF(Q34="Wysokie","decyzja administracyjna/decyzja o unieruchomieniu, decyzja ustalajaca opłatę",IF(Q34="Średnie","zalecenia pokontrolne, decyzja ustalająca opłatę","brak działań"))</f>
        <v>zalecenia pokontrolne, decyzja ustalająca opłatę</v>
      </c>
    </row>
    <row r="35" spans="2:18" ht="49.5" customHeight="1">
      <c r="B35" s="152"/>
      <c r="C35" s="23" t="s">
        <v>59</v>
      </c>
      <c r="D35" s="114" t="s">
        <v>48</v>
      </c>
      <c r="E35" s="119"/>
      <c r="F35" s="118" t="s">
        <v>82</v>
      </c>
      <c r="G35" s="161"/>
      <c r="H35" s="26" t="str">
        <f>IF(F35="wysokie","decyzja administracyjna, decyzja ustalajaca opłatę",IF(F35="Średnie","zalecenia pokontrolne, decyzja ustalająca opłatę","brak działań"))</f>
        <v>brak działań</v>
      </c>
      <c r="I35" s="23"/>
      <c r="J35" s="24" t="s">
        <v>37</v>
      </c>
      <c r="K35" s="24" t="s">
        <v>37</v>
      </c>
      <c r="L35" s="24" t="s">
        <v>37</v>
      </c>
      <c r="M35" s="24" t="s">
        <v>37</v>
      </c>
      <c r="N35" s="132"/>
      <c r="O35" s="118" t="s">
        <v>88</v>
      </c>
      <c r="P35" s="4" t="str">
        <f t="shared" si="6"/>
        <v>NiskieN</v>
      </c>
      <c r="Q35" s="25" t="str">
        <f t="shared" si="2"/>
        <v>Średnie</v>
      </c>
      <c r="R35" s="96" t="str">
        <f>IF(Q35="Wysokie","decyzja administracyjna, decyzja ustalajaca opłatę",IF(Q35="Średnie","zalecenia pokontrolne, decyzja ustalająca opłatę","brak działań"))</f>
        <v>zalecenia pokontrolne, decyzja ustalająca opłatę</v>
      </c>
    </row>
    <row r="36" spans="2:18" ht="49.5" customHeight="1">
      <c r="B36" s="180" t="s">
        <v>113</v>
      </c>
      <c r="C36" s="23" t="s">
        <v>114</v>
      </c>
      <c r="D36" s="114" t="s">
        <v>48</v>
      </c>
      <c r="E36" s="119"/>
      <c r="F36" s="118" t="s">
        <v>82</v>
      </c>
      <c r="G36" s="161"/>
      <c r="H36" s="26" t="str">
        <f>IF(F36="wysokie","decyzja administracyjna, decyzja ustalajaca opłatę",IF(F36="Średnie","zalecenia pokontrolne, decyzja ustalająca opłatę","brak działań"))</f>
        <v>brak działań</v>
      </c>
      <c r="I36" s="23" t="s">
        <v>174</v>
      </c>
      <c r="J36" s="24" t="s">
        <v>37</v>
      </c>
      <c r="K36" s="24" t="s">
        <v>37</v>
      </c>
      <c r="L36" s="24" t="s">
        <v>37</v>
      </c>
      <c r="M36" s="24" t="s">
        <v>37</v>
      </c>
      <c r="N36" s="132"/>
      <c r="O36" s="118" t="s">
        <v>88</v>
      </c>
      <c r="P36" s="4" t="str">
        <f t="shared" si="6"/>
        <v>NiskieN</v>
      </c>
      <c r="Q36" s="25" t="str">
        <f t="shared" si="2"/>
        <v>Średnie</v>
      </c>
      <c r="R36" s="96" t="str">
        <f>IF(Q36="Wysokie","decyzja administracyjna, decyzja ustalajaca opłatę",IF(Q36="Średnie","zalecenia pokontrolne, decyzja ustalająca opłatę","brak działań"))</f>
        <v>zalecenia pokontrolne, decyzja ustalająca opłatę</v>
      </c>
    </row>
    <row r="37" spans="2:18" ht="49.5" customHeight="1" thickBot="1">
      <c r="B37" s="190"/>
      <c r="C37" s="42" t="s">
        <v>54</v>
      </c>
      <c r="D37" s="114" t="s">
        <v>48</v>
      </c>
      <c r="E37" s="120"/>
      <c r="F37" s="121" t="s">
        <v>82</v>
      </c>
      <c r="G37" s="146"/>
      <c r="H37" s="44" t="str">
        <f>IF(F37="wysokie","decyzja administracyjna, decyzja ustalajaca opłatę",IF(F37="Średnie","zalecenia pokontrolne, decyzja ustalająca opłatę","brak działań"))</f>
        <v>brak działań</v>
      </c>
      <c r="I37" s="59"/>
      <c r="J37" s="45" t="s">
        <v>37</v>
      </c>
      <c r="K37" s="45" t="s">
        <v>37</v>
      </c>
      <c r="L37" s="45" t="s">
        <v>37</v>
      </c>
      <c r="M37" s="45" t="s">
        <v>37</v>
      </c>
      <c r="N37" s="133"/>
      <c r="O37" s="121" t="s">
        <v>88</v>
      </c>
      <c r="P37" s="46" t="str">
        <f t="shared" si="6"/>
        <v>NiskieN</v>
      </c>
      <c r="Q37" s="47" t="str">
        <f t="shared" si="2"/>
        <v>Średnie</v>
      </c>
      <c r="R37" s="97" t="str">
        <f>IF(Q37="Wysokie","decyzja administracyjna, decyzja ustalajaca opłatę",IF(Q37="Średnie","zalecenia pokontrolne, decyzja ustalająca opłatę","brak działań"))</f>
        <v>zalecenia pokontrolne, decyzja ustalająca opłatę</v>
      </c>
    </row>
    <row r="38" spans="1:18" s="32" customFormat="1" ht="49.5" customHeight="1" thickBot="1">
      <c r="A38" s="29"/>
      <c r="B38" s="147" t="s">
        <v>13</v>
      </c>
      <c r="C38" s="148"/>
      <c r="D38" s="148"/>
      <c r="E38" s="148"/>
      <c r="F38" s="55" t="str">
        <f>IF(COUNTIF(F30:F37,"wysokie")&lt;&gt;0,"wysokie",IF(COUNTIF(F30:F37,"średnie")&lt;&gt;0,"średnie","niskie"))</f>
        <v>niskie</v>
      </c>
      <c r="G38" s="55">
        <f>IF(F38="niskie",0,IF(F38="średnie",1,2))</f>
        <v>0</v>
      </c>
      <c r="H38" s="56"/>
      <c r="I38" s="56"/>
      <c r="J38" s="55"/>
      <c r="K38" s="56"/>
      <c r="L38" s="56"/>
      <c r="M38" s="56"/>
      <c r="N38" s="57"/>
      <c r="O38" s="55"/>
      <c r="P38" s="56"/>
      <c r="Q38" s="55"/>
      <c r="R38" s="58"/>
    </row>
    <row r="39" spans="2:18" ht="49.5" customHeight="1">
      <c r="B39" s="152" t="s">
        <v>115</v>
      </c>
      <c r="C39" s="23" t="s">
        <v>115</v>
      </c>
      <c r="D39" s="114" t="s">
        <v>48</v>
      </c>
      <c r="E39" s="119"/>
      <c r="F39" s="118" t="s">
        <v>82</v>
      </c>
      <c r="G39" s="161"/>
      <c r="H39" s="51" t="str">
        <f>IF(F39="wysokie","decyzja administracyjna, decyzja ustalajaca opłatę, mandat karny",IF(F39="Średnie","zalecenia pokontrolne, decyzja ustalająca opłatę, mandat karny","brak działań"))</f>
        <v>brak działań</v>
      </c>
      <c r="I39" s="25" t="s">
        <v>157</v>
      </c>
      <c r="J39" s="129">
        <v>100</v>
      </c>
      <c r="K39" s="130" t="s">
        <v>85</v>
      </c>
      <c r="L39" s="131" t="s">
        <v>103</v>
      </c>
      <c r="M39" s="130"/>
      <c r="N39" s="132"/>
      <c r="O39" s="118" t="s">
        <v>72</v>
      </c>
      <c r="P39" s="4" t="str">
        <f>F39&amp;O39</f>
        <v>NiskieB</v>
      </c>
      <c r="Q39" s="25" t="str">
        <f t="shared" si="2"/>
        <v>Niskie</v>
      </c>
      <c r="R39" s="95" t="str">
        <f>IF(Q39="Wysokie","decyzja administracyjna, mandat karny, decyzja ustalajaca opłatę",IF(Q39="Średnie","zalecenia pokontrolne; mandat karny decyzja ustalająca opłatę","brak działań"))</f>
        <v>brak działań</v>
      </c>
    </row>
    <row r="40" spans="2:18" ht="49.5" customHeight="1">
      <c r="B40" s="156"/>
      <c r="C40" s="42" t="s">
        <v>60</v>
      </c>
      <c r="D40" s="114" t="s">
        <v>48</v>
      </c>
      <c r="E40" s="120"/>
      <c r="F40" s="121" t="s">
        <v>82</v>
      </c>
      <c r="G40" s="146"/>
      <c r="H40" s="51" t="str">
        <f>IF(F40="wysokie","decyzja administracyjna, decyzja ustalajaca opłatę, mandat karny",IF(F40="Średnie","zalecenia pokontrolne, decyzja ustalająca opłatę, mandat karny","brak działań"))</f>
        <v>brak działań</v>
      </c>
      <c r="I40" s="25" t="s">
        <v>157</v>
      </c>
      <c r="J40" s="129">
        <v>100</v>
      </c>
      <c r="K40" s="130" t="s">
        <v>85</v>
      </c>
      <c r="L40" s="131" t="s">
        <v>103</v>
      </c>
      <c r="M40" s="130"/>
      <c r="N40" s="133"/>
      <c r="O40" s="121" t="s">
        <v>88</v>
      </c>
      <c r="P40" s="46"/>
      <c r="Q40" s="47" t="str">
        <f t="shared" si="2"/>
        <v>Niskie</v>
      </c>
      <c r="R40" s="95" t="str">
        <f>IF(Q40="Wysokie","decyzja administracyjna, mandat karny, decyzja ustalajaca opłatę",IF(Q40="Średnie","zalecenia pokontrolne; mandat karny decyzja ustalająca opłatę","brak działań"))</f>
        <v>brak działań</v>
      </c>
    </row>
    <row r="41" spans="2:18" ht="49.5" customHeight="1" thickBot="1">
      <c r="B41" s="156"/>
      <c r="C41" s="42" t="s">
        <v>59</v>
      </c>
      <c r="D41" s="114" t="s">
        <v>48</v>
      </c>
      <c r="E41" s="120"/>
      <c r="F41" s="121" t="s">
        <v>82</v>
      </c>
      <c r="G41" s="146"/>
      <c r="H41" s="51" t="str">
        <f>IF(F41="wysokie","decyzja administracyjna, decyzja ustalajaca opłatę, mandat karny",IF(F41="Średnie","zalecenia pokontrolne, decyzja ustalająca opłatę, mandat karny","brak działań"))</f>
        <v>brak działań</v>
      </c>
      <c r="I41" s="59"/>
      <c r="J41" s="45" t="s">
        <v>37</v>
      </c>
      <c r="K41" s="45" t="s">
        <v>37</v>
      </c>
      <c r="L41" s="45" t="s">
        <v>37</v>
      </c>
      <c r="M41" s="45" t="s">
        <v>37</v>
      </c>
      <c r="N41" s="133"/>
      <c r="O41" s="121" t="s">
        <v>72</v>
      </c>
      <c r="P41" s="46" t="str">
        <f>F41&amp;O41</f>
        <v>NiskieB</v>
      </c>
      <c r="Q41" s="47" t="str">
        <f t="shared" si="2"/>
        <v>Niskie</v>
      </c>
      <c r="R41" s="97" t="str">
        <f>IF(Q41="Wysokie","decyzja administracyjna, decyzja ustalajaca opłatę",IF(Q41="Średnie","zalecenia pokontrolne, decyzja ustalająca opłatę","brak działań"))</f>
        <v>brak działań</v>
      </c>
    </row>
    <row r="42" spans="1:18" s="32" customFormat="1" ht="49.5" customHeight="1" thickBot="1">
      <c r="A42" s="29"/>
      <c r="B42" s="147" t="s">
        <v>14</v>
      </c>
      <c r="C42" s="148"/>
      <c r="D42" s="148"/>
      <c r="E42" s="148"/>
      <c r="F42" s="55" t="str">
        <f>IF(COUNTIF(F39:F41,"wysokie")&lt;&gt;0,"wysokie",IF(COUNTIF(F39:F41,"średnie")&lt;&gt;0,"średnie","niskie"))</f>
        <v>niskie</v>
      </c>
      <c r="G42" s="55">
        <f>IF(F42="niskie",0,IF(F42="średnie",1,2))</f>
        <v>0</v>
      </c>
      <c r="H42" s="56"/>
      <c r="I42" s="60"/>
      <c r="J42" s="55"/>
      <c r="K42" s="56"/>
      <c r="L42" s="56"/>
      <c r="M42" s="56"/>
      <c r="N42" s="57"/>
      <c r="O42" s="55"/>
      <c r="P42" s="56"/>
      <c r="Q42" s="55"/>
      <c r="R42" s="58"/>
    </row>
    <row r="43" spans="2:18" ht="84.75" customHeight="1">
      <c r="B43" s="151" t="s">
        <v>116</v>
      </c>
      <c r="C43" s="23" t="s">
        <v>61</v>
      </c>
      <c r="D43" s="114" t="s">
        <v>48</v>
      </c>
      <c r="E43" s="114"/>
      <c r="F43" s="116" t="s">
        <v>82</v>
      </c>
      <c r="G43" s="143"/>
      <c r="H43" s="51" t="str">
        <f>IF(F43="wysokie","decyzja administracyjna, decyzja ustalajaca opłatę",IF(F43="Średnie","zalecenia pokontrolne, decyzja ustalająca opłatę","brak działań"))</f>
        <v>brak działań</v>
      </c>
      <c r="I43" s="48" t="s">
        <v>152</v>
      </c>
      <c r="J43" s="52" t="s">
        <v>37</v>
      </c>
      <c r="K43" s="52" t="s">
        <v>37</v>
      </c>
      <c r="L43" s="52" t="s">
        <v>37</v>
      </c>
      <c r="M43" s="52" t="s">
        <v>37</v>
      </c>
      <c r="N43" s="134"/>
      <c r="O43" s="116" t="s">
        <v>88</v>
      </c>
      <c r="P43" s="53" t="str">
        <f>F43&amp;O43</f>
        <v>NiskieN</v>
      </c>
      <c r="Q43" s="54" t="str">
        <f t="shared" si="2"/>
        <v>Średnie</v>
      </c>
      <c r="R43" s="95" t="str">
        <f>IF(Q43="Wysokie","decyzja administracyjna, decyzja ustalajaca opłatę",IF(Q43="Średnie","zalecenia pokontrolne, decyzja ustalająca opłatę","brak działań"))</f>
        <v>zalecenia pokontrolne, decyzja ustalająca opłatę</v>
      </c>
    </row>
    <row r="44" spans="1:18" s="20" customFormat="1" ht="49.5" customHeight="1">
      <c r="A44" s="18"/>
      <c r="B44" s="152"/>
      <c r="C44" s="23" t="s">
        <v>59</v>
      </c>
      <c r="D44" s="114" t="s">
        <v>48</v>
      </c>
      <c r="E44" s="119"/>
      <c r="F44" s="135" t="s">
        <v>82</v>
      </c>
      <c r="G44" s="161"/>
      <c r="H44" s="23" t="str">
        <f>IF(F44="wysokie","decyzja administracyjna, decyzja ustalajaca opłatę",IF(F44="Średnie","zalecenia pokontrolne, decyzja ustalająca opłatę","brak działań"))</f>
        <v>brak działań</v>
      </c>
      <c r="I44" s="23"/>
      <c r="J44" s="24" t="s">
        <v>37</v>
      </c>
      <c r="K44" s="24" t="s">
        <v>37</v>
      </c>
      <c r="L44" s="24" t="s">
        <v>37</v>
      </c>
      <c r="M44" s="24" t="s">
        <v>37</v>
      </c>
      <c r="N44" s="136"/>
      <c r="O44" s="135" t="s">
        <v>88</v>
      </c>
      <c r="P44" s="6" t="str">
        <f>F44&amp;O44</f>
        <v>NiskieN</v>
      </c>
      <c r="Q44" s="24" t="str">
        <f t="shared" si="2"/>
        <v>Średnie</v>
      </c>
      <c r="R44" s="102" t="str">
        <f>IF(Q44="Wysokie","decyzja administracyjna, decyzja ustalajaca opłatę",IF(Q44="Średnie","zalecenia pokontrolne, decyzja ustalająca opłatę","brak działań"))</f>
        <v>zalecenia pokontrolne, decyzja ustalająca opłatę</v>
      </c>
    </row>
    <row r="45" spans="1:18" s="32" customFormat="1" ht="49.5" customHeight="1">
      <c r="A45" s="29"/>
      <c r="B45" s="188" t="s">
        <v>17</v>
      </c>
      <c r="C45" s="189"/>
      <c r="D45" s="189"/>
      <c r="E45" s="189"/>
      <c r="F45" s="31" t="str">
        <f>IF(COUNTIF(F43:F44,"wysokie")&lt;&gt;0,"wysokie",IF(COUNTIF(F43:F44,"średnie")&lt;&gt;0,"średnie","niskie"))</f>
        <v>niskie</v>
      </c>
      <c r="G45" s="31">
        <f>IF(F45="niskie",0,IF(F45="średnie",1,2))</f>
        <v>0</v>
      </c>
      <c r="H45" s="30"/>
      <c r="I45" s="34"/>
      <c r="J45" s="35"/>
      <c r="K45" s="34"/>
      <c r="L45" s="34"/>
      <c r="M45" s="34"/>
      <c r="N45" s="33"/>
      <c r="O45" s="31"/>
      <c r="P45" s="30"/>
      <c r="Q45" s="31"/>
      <c r="R45" s="66"/>
    </row>
    <row r="46" spans="2:18" ht="49.5" customHeight="1">
      <c r="B46" s="152" t="s">
        <v>117</v>
      </c>
      <c r="C46" s="23" t="s">
        <v>7</v>
      </c>
      <c r="D46" s="114" t="s">
        <v>48</v>
      </c>
      <c r="E46" s="119"/>
      <c r="F46" s="118" t="s">
        <v>82</v>
      </c>
      <c r="G46" s="164"/>
      <c r="H46" s="51" t="str">
        <f>IF(F46="wysokie","decyzja administracyjna, decyzja ustalajaca opłatę, mandat karny",IF(F46="Średnie","zalecenia pokontrolne, decyzja ustalająca opłatę, mandat karny","brak działań"))</f>
        <v>brak działań</v>
      </c>
      <c r="I46" s="25" t="s">
        <v>158</v>
      </c>
      <c r="J46" s="129">
        <v>100</v>
      </c>
      <c r="K46" s="130" t="s">
        <v>85</v>
      </c>
      <c r="L46" s="131" t="s">
        <v>103</v>
      </c>
      <c r="M46" s="130"/>
      <c r="N46" s="132"/>
      <c r="O46" s="118" t="s">
        <v>88</v>
      </c>
      <c r="P46" s="4" t="str">
        <f>F46&amp;O46</f>
        <v>NiskieN</v>
      </c>
      <c r="Q46" s="25" t="str">
        <f t="shared" si="2"/>
        <v>Średnie</v>
      </c>
      <c r="R46" s="95" t="str">
        <f>IF(Q46="Wysokie","decyzja administracyjna, mandat karny, decyzja ustalajaca opłatę",IF(Q46="Średnie","zalecenia pokontrolne; mandat karny decyzja ustalająca opłatę","brak działań"))</f>
        <v>zalecenia pokontrolne; mandat karny decyzja ustalająca opłatę</v>
      </c>
    </row>
    <row r="47" spans="2:18" ht="49.5" customHeight="1" thickBot="1">
      <c r="B47" s="156"/>
      <c r="C47" s="42" t="s">
        <v>59</v>
      </c>
      <c r="D47" s="114" t="s">
        <v>48</v>
      </c>
      <c r="E47" s="120"/>
      <c r="F47" s="121" t="s">
        <v>82</v>
      </c>
      <c r="G47" s="145"/>
      <c r="H47" s="42" t="str">
        <f>IF(F47="wysokie","decyzja administracyjna, decyzja ustalajaca opłatę",IF(F47="Średnie","zalecenia pokontrolne, decyzja ustalająca opłatę","brak działań"))</f>
        <v>brak działań</v>
      </c>
      <c r="I47" s="42"/>
      <c r="J47" s="45" t="s">
        <v>37</v>
      </c>
      <c r="K47" s="45" t="s">
        <v>37</v>
      </c>
      <c r="L47" s="45" t="s">
        <v>37</v>
      </c>
      <c r="M47" s="45" t="s">
        <v>37</v>
      </c>
      <c r="N47" s="137"/>
      <c r="O47" s="121" t="s">
        <v>88</v>
      </c>
      <c r="P47" s="46" t="str">
        <f>F47&amp;O47</f>
        <v>NiskieN</v>
      </c>
      <c r="Q47" s="47" t="str">
        <f t="shared" si="2"/>
        <v>Średnie</v>
      </c>
      <c r="R47" s="97" t="str">
        <f>IF(Q47="Wysokie","decyzja administracyjna, decyzja ustalajaca opłatę",IF(Q47="Średnie","zalecenia pokontrolne, decyzja ustalająca opłatę","brak działań"))</f>
        <v>zalecenia pokontrolne, decyzja ustalająca opłatę</v>
      </c>
    </row>
    <row r="48" spans="1:18" s="32" customFormat="1" ht="49.5" customHeight="1" thickBot="1">
      <c r="A48" s="29"/>
      <c r="B48" s="147" t="s">
        <v>15</v>
      </c>
      <c r="C48" s="148"/>
      <c r="D48" s="148"/>
      <c r="E48" s="148"/>
      <c r="F48" s="55" t="str">
        <f>IF(COUNTIF(F46:F47,"wysokie")&lt;&gt;0,"wysokie",IF(COUNTIF(F46:F47,"średnie")&lt;&gt;0,"średnie","niskie"))</f>
        <v>niskie</v>
      </c>
      <c r="G48" s="55">
        <f>IF(F48="niskie",0,IF(F48="średnie",1,2))</f>
        <v>0</v>
      </c>
      <c r="H48" s="65"/>
      <c r="I48" s="65"/>
      <c r="J48" s="55"/>
      <c r="K48" s="55"/>
      <c r="L48" s="55"/>
      <c r="M48" s="55"/>
      <c r="N48" s="56"/>
      <c r="O48" s="55"/>
      <c r="P48" s="56"/>
      <c r="Q48" s="55"/>
      <c r="R48" s="58"/>
    </row>
    <row r="49" spans="1:18" s="32" customFormat="1" ht="49.5" customHeight="1" thickBot="1">
      <c r="A49" s="29"/>
      <c r="B49" s="181" t="s">
        <v>16</v>
      </c>
      <c r="C49" s="182"/>
      <c r="D49" s="182"/>
      <c r="E49" s="182"/>
      <c r="F49" s="61" t="str">
        <f>IF(G49=9,"średnie",IF(G49=18,"wysokie",IF(G49=0,"niskie")))</f>
        <v>niskie</v>
      </c>
      <c r="G49" s="61">
        <f>G13+G26+G29+G38+G42+G45+G48</f>
        <v>0</v>
      </c>
      <c r="H49" s="62"/>
      <c r="I49" s="62"/>
      <c r="J49" s="61"/>
      <c r="K49" s="61"/>
      <c r="L49" s="61"/>
      <c r="M49" s="61"/>
      <c r="N49" s="63"/>
      <c r="O49" s="61"/>
      <c r="P49" s="63"/>
      <c r="Q49" s="61"/>
      <c r="R49" s="64"/>
    </row>
    <row r="50" spans="2:18" ht="49.5" customHeight="1" thickBot="1">
      <c r="B50" s="176" t="s">
        <v>18</v>
      </c>
      <c r="C50" s="177"/>
      <c r="D50" s="177"/>
      <c r="E50" s="177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60"/>
    </row>
    <row r="51" spans="2:18" ht="81" customHeight="1">
      <c r="B51" s="151" t="s">
        <v>118</v>
      </c>
      <c r="C51" s="54" t="s">
        <v>119</v>
      </c>
      <c r="D51" s="114" t="s">
        <v>48</v>
      </c>
      <c r="E51" s="114"/>
      <c r="F51" s="116" t="s">
        <v>82</v>
      </c>
      <c r="G51" s="143"/>
      <c r="H51" s="51" t="str">
        <f>IF(F51="wysokie","decyzja administracyjna, decyzja ustalajaca opłatę, mandat karny",IF(F51="Średnie","zalecenia pokontrolne, decyzja ustalająca opłatę, mandat karny","brak działań"))</f>
        <v>brak działań</v>
      </c>
      <c r="I51" s="25" t="s">
        <v>159</v>
      </c>
      <c r="J51" s="129">
        <v>100</v>
      </c>
      <c r="K51" s="130" t="s">
        <v>85</v>
      </c>
      <c r="L51" s="131" t="s">
        <v>103</v>
      </c>
      <c r="M51" s="130"/>
      <c r="N51" s="134"/>
      <c r="O51" s="116" t="s">
        <v>88</v>
      </c>
      <c r="P51" s="53" t="str">
        <f>F51&amp;O51</f>
        <v>NiskieN</v>
      </c>
      <c r="Q51" s="54" t="str">
        <f t="shared" si="2"/>
        <v>Średnie</v>
      </c>
      <c r="R51" s="95" t="str">
        <f>IF(Q51="Wysokie","decyzja administracyjna/decyzja o unieruchomieniu, decyzja ustalajaca opłatę, mandat karny",IF(Q51="Średnie","zalecenia pokontrolne, decyzja ustalająca opłatę, mandat karny","brak działań"))</f>
        <v>zalecenia pokontrolne, decyzja ustalająca opłatę, mandat karny</v>
      </c>
    </row>
    <row r="52" spans="2:18" ht="49.5" customHeight="1">
      <c r="B52" s="152"/>
      <c r="C52" s="25" t="s">
        <v>120</v>
      </c>
      <c r="D52" s="114" t="s">
        <v>48</v>
      </c>
      <c r="E52" s="119"/>
      <c r="F52" s="118" t="s">
        <v>82</v>
      </c>
      <c r="G52" s="161"/>
      <c r="H52" s="26" t="str">
        <f>IF(F52="wysokie","decyzja administracyjna, decyzja ustalajaca opłatę, mandat karny",IF(F52="Średnie","zalecenia pokontrolne, decyzja ustalająca opłatę, mandat karny","brak działań"))</f>
        <v>brak działań</v>
      </c>
      <c r="I52" s="26"/>
      <c r="J52" s="24" t="s">
        <v>37</v>
      </c>
      <c r="K52" s="24" t="s">
        <v>37</v>
      </c>
      <c r="L52" s="24" t="s">
        <v>37</v>
      </c>
      <c r="M52" s="24" t="s">
        <v>37</v>
      </c>
      <c r="N52" s="132"/>
      <c r="O52" s="118" t="s">
        <v>88</v>
      </c>
      <c r="P52" s="4" t="str">
        <f>F52&amp;O52</f>
        <v>NiskieN</v>
      </c>
      <c r="Q52" s="25" t="str">
        <f t="shared" si="2"/>
        <v>Średnie</v>
      </c>
      <c r="R52" s="96" t="str">
        <f>IF(Q52="Wysokie","decyzja administracyjna, decyzja ustalajaca opłatę, mandat karny",IF(Q52="Średnie","zalecenia pokontrolne, decyzja ustalająca opłatę, mandat karny","brak działań"))</f>
        <v>zalecenia pokontrolne, decyzja ustalająca opłatę, mandat karny</v>
      </c>
    </row>
    <row r="53" spans="2:18" ht="49.5" customHeight="1">
      <c r="B53" s="152" t="s">
        <v>162</v>
      </c>
      <c r="C53" s="24" t="s">
        <v>62</v>
      </c>
      <c r="D53" s="114" t="s">
        <v>48</v>
      </c>
      <c r="E53" s="119"/>
      <c r="F53" s="118" t="s">
        <v>82</v>
      </c>
      <c r="G53" s="161"/>
      <c r="H53" s="51" t="str">
        <f>IF(F53="wysokie","decyzja administracyjna, decyzja ustalajaca opłatę, mandat karny",IF(F53="Średnie","zalecenia pokontrolne, decyzja ustalająca opłatę, mandat karny","brak działań"))</f>
        <v>brak działań</v>
      </c>
      <c r="I53" s="25" t="s">
        <v>160</v>
      </c>
      <c r="J53" s="129">
        <v>100</v>
      </c>
      <c r="K53" s="130" t="s">
        <v>85</v>
      </c>
      <c r="L53" s="131" t="s">
        <v>103</v>
      </c>
      <c r="M53" s="130"/>
      <c r="N53" s="132"/>
      <c r="O53" s="118" t="s">
        <v>88</v>
      </c>
      <c r="P53" s="4" t="str">
        <f>F53&amp;O53</f>
        <v>NiskieN</v>
      </c>
      <c r="Q53" s="25" t="str">
        <f t="shared" si="2"/>
        <v>Średnie</v>
      </c>
      <c r="R53" s="96" t="str">
        <f>IF(Q53="Wysokie","decyzja administracyjna, decyzja ustalajaca opłatę, mandat karny",IF(Q53="Średnie","zalecenia pokontrolne, decyzja ustalająca opłatę, mandat karny","brak działań"))</f>
        <v>zalecenia pokontrolne, decyzja ustalająca opłatę, mandat karny</v>
      </c>
    </row>
    <row r="54" spans="2:18" ht="49.5" customHeight="1">
      <c r="B54" s="156"/>
      <c r="C54" s="45" t="s">
        <v>63</v>
      </c>
      <c r="D54" s="114" t="s">
        <v>48</v>
      </c>
      <c r="E54" s="120"/>
      <c r="F54" s="121" t="s">
        <v>82</v>
      </c>
      <c r="G54" s="146"/>
      <c r="H54" s="51" t="str">
        <f>IF(F54="wysokie","decyzja administracyjna, decyzja ustalajaca opłatę, mandat karny",IF(F54="Średnie","zalecenia pokontrolne, decyzja ustalająca opłatę, mandat karny","brak działań"))</f>
        <v>brak działań</v>
      </c>
      <c r="I54" s="25" t="s">
        <v>161</v>
      </c>
      <c r="J54" s="129">
        <v>100</v>
      </c>
      <c r="K54" s="130" t="s">
        <v>85</v>
      </c>
      <c r="L54" s="131" t="s">
        <v>103</v>
      </c>
      <c r="M54" s="130"/>
      <c r="N54" s="133"/>
      <c r="O54" s="121" t="s">
        <v>88</v>
      </c>
      <c r="P54" s="46"/>
      <c r="Q54" s="47" t="str">
        <f t="shared" si="2"/>
        <v>Niskie</v>
      </c>
      <c r="R54" s="96" t="str">
        <f>IF(Q54="Wysokie","decyzja administracyjna, decyzja ustalajaca opłatę, mandat karny",IF(Q54="Średnie","zalecenia pokontrolne, decyzja ustalająca opłatę, mandat karny","brak działań"))</f>
        <v>brak działań</v>
      </c>
    </row>
    <row r="55" spans="2:18" ht="49.5" customHeight="1" thickBot="1">
      <c r="B55" s="156"/>
      <c r="C55" s="42" t="s">
        <v>59</v>
      </c>
      <c r="D55" s="114" t="s">
        <v>48</v>
      </c>
      <c r="E55" s="120"/>
      <c r="F55" s="121" t="s">
        <v>82</v>
      </c>
      <c r="G55" s="146"/>
      <c r="H55" s="44" t="str">
        <f>IF(F55="wysokie","decyzja administracyjna, decyzja ustalajaca opłatę",IF(F55="Średnie","zalecenia pokontrolne, decyzja ustalająca opłatę","brak działań"))</f>
        <v>brak działań</v>
      </c>
      <c r="I55" s="44"/>
      <c r="J55" s="45" t="s">
        <v>37</v>
      </c>
      <c r="K55" s="45" t="s">
        <v>37</v>
      </c>
      <c r="L55" s="45" t="s">
        <v>37</v>
      </c>
      <c r="M55" s="45" t="s">
        <v>37</v>
      </c>
      <c r="N55" s="133"/>
      <c r="O55" s="121" t="s">
        <v>88</v>
      </c>
      <c r="P55" s="46" t="str">
        <f>F55&amp;O55</f>
        <v>NiskieN</v>
      </c>
      <c r="Q55" s="47" t="str">
        <f t="shared" si="2"/>
        <v>Średnie</v>
      </c>
      <c r="R55" s="97" t="str">
        <f>IF(Q55="Wysokie","decyzja administracyjna, decyzja ustalajaca opłatę",IF(Q55="Średnie","zalecenia pokontrolne, decyzja ustalająca opłatę","brak działań"))</f>
        <v>zalecenia pokontrolne, decyzja ustalająca opłatę</v>
      </c>
    </row>
    <row r="56" spans="1:18" s="32" customFormat="1" ht="49.5" customHeight="1" thickBot="1">
      <c r="A56" s="29"/>
      <c r="B56" s="147" t="s">
        <v>19</v>
      </c>
      <c r="C56" s="148"/>
      <c r="D56" s="148"/>
      <c r="E56" s="148"/>
      <c r="F56" s="55" t="str">
        <f>IF(COUNTIF(F51:F55,"wysokie")&lt;&gt;0,"wysokie",IF(COUNTIF(F51:F55,"średnie")&lt;&gt;0,"średnie","niskie"))</f>
        <v>niskie</v>
      </c>
      <c r="G56" s="55">
        <f>IF(F56="niskie",0,IF(F56="średnie",8,16))</f>
        <v>0</v>
      </c>
      <c r="H56" s="56"/>
      <c r="I56" s="56"/>
      <c r="J56" s="55"/>
      <c r="K56" s="56"/>
      <c r="L56" s="56"/>
      <c r="M56" s="56"/>
      <c r="N56" s="57"/>
      <c r="O56" s="55"/>
      <c r="P56" s="56"/>
      <c r="Q56" s="55"/>
      <c r="R56" s="58"/>
    </row>
    <row r="57" spans="2:18" ht="72.75" customHeight="1">
      <c r="B57" s="151" t="s">
        <v>121</v>
      </c>
      <c r="C57" s="48" t="s">
        <v>122</v>
      </c>
      <c r="D57" s="114" t="s">
        <v>48</v>
      </c>
      <c r="E57" s="114"/>
      <c r="F57" s="116" t="s">
        <v>82</v>
      </c>
      <c r="G57" s="143"/>
      <c r="H57" s="51" t="str">
        <f aca="true" t="shared" si="7" ref="H57:H63">IF(F57="wysokie","decyzja administracyjna, decyzja ustalajaca opłatę, mandat karny",IF(F57="Średnie","zalecenia pokontrolne, decyzja ustalająca opłatę, mandat karny","brak działań"))</f>
        <v>brak działań</v>
      </c>
      <c r="I57" s="25" t="s">
        <v>157</v>
      </c>
      <c r="J57" s="129">
        <v>100</v>
      </c>
      <c r="K57" s="130" t="s">
        <v>85</v>
      </c>
      <c r="L57" s="131" t="s">
        <v>103</v>
      </c>
      <c r="M57" s="130"/>
      <c r="N57" s="134"/>
      <c r="O57" s="116" t="s">
        <v>88</v>
      </c>
      <c r="P57" s="53" t="str">
        <f aca="true" t="shared" si="8" ref="P57:P64">F57&amp;O57</f>
        <v>NiskieN</v>
      </c>
      <c r="Q57" s="54" t="str">
        <f t="shared" si="2"/>
        <v>Średnie</v>
      </c>
      <c r="R57" s="95" t="str">
        <f>IF(Q57="Wysokie","decyzja administracyjna, decyzja ustalajaca opłatę, mandat karny",IF(Q57="Średnie","zalecenia pokontrolne, decyzja ustalająca opłatę, mandat karny","brak działań"))</f>
        <v>zalecenia pokontrolne, decyzja ustalająca opłatę, mandat karny</v>
      </c>
    </row>
    <row r="58" spans="2:18" ht="49.5" customHeight="1">
      <c r="B58" s="152"/>
      <c r="C58" s="23" t="s">
        <v>59</v>
      </c>
      <c r="D58" s="114" t="s">
        <v>48</v>
      </c>
      <c r="E58" s="119"/>
      <c r="F58" s="118" t="s">
        <v>82</v>
      </c>
      <c r="G58" s="161"/>
      <c r="H58" s="26" t="str">
        <f>IF(F58="wysokie","decyzja administracyjna, decyzja ustalajaca opłatę",IF(F58="Średnie","zalecenia pokontrolne, decyzja ustalająca opłatę","brak działań"))</f>
        <v>brak działań</v>
      </c>
      <c r="I58" s="27"/>
      <c r="J58" s="24" t="s">
        <v>37</v>
      </c>
      <c r="K58" s="24" t="s">
        <v>37</v>
      </c>
      <c r="L58" s="24" t="s">
        <v>37</v>
      </c>
      <c r="M58" s="24" t="s">
        <v>37</v>
      </c>
      <c r="N58" s="132"/>
      <c r="O58" s="118" t="s">
        <v>88</v>
      </c>
      <c r="P58" s="4" t="str">
        <f t="shared" si="8"/>
        <v>NiskieN</v>
      </c>
      <c r="Q58" s="25" t="str">
        <f t="shared" si="2"/>
        <v>Średnie</v>
      </c>
      <c r="R58" s="96" t="str">
        <f>IF(Q58="Wysokie","decyzja administracyjna, decyzja ustalajaca opłatę",IF(Q58="Średnie","zalecenia pokontrolne, decyzja ustalająca opłatę","brak działań"))</f>
        <v>zalecenia pokontrolne, decyzja ustalająca opłatę</v>
      </c>
    </row>
    <row r="59" spans="2:18" ht="49.5" customHeight="1">
      <c r="B59" s="180" t="s">
        <v>123</v>
      </c>
      <c r="C59" s="23" t="s">
        <v>148</v>
      </c>
      <c r="D59" s="114" t="s">
        <v>48</v>
      </c>
      <c r="E59" s="119"/>
      <c r="F59" s="118" t="s">
        <v>82</v>
      </c>
      <c r="G59" s="161"/>
      <c r="H59" s="51" t="str">
        <f t="shared" si="7"/>
        <v>brak działań</v>
      </c>
      <c r="I59" s="25" t="s">
        <v>163</v>
      </c>
      <c r="J59" s="129">
        <v>100</v>
      </c>
      <c r="K59" s="130" t="s">
        <v>85</v>
      </c>
      <c r="L59" s="131" t="s">
        <v>103</v>
      </c>
      <c r="M59" s="130"/>
      <c r="N59" s="132"/>
      <c r="O59" s="118" t="s">
        <v>88</v>
      </c>
      <c r="P59" s="4" t="str">
        <f t="shared" si="8"/>
        <v>NiskieN</v>
      </c>
      <c r="Q59" s="25" t="str">
        <f t="shared" si="2"/>
        <v>Średnie</v>
      </c>
      <c r="R59" s="96" t="str">
        <f>IF(Q59="Wysokie","decyzja administracyjna, decyzja ustalajaca opłatę, mandat karny",IF(Q59="Średnie","zalecenia pokontrolne, decyzja ustalająca opłatę, mandat karny","brak działań"))</f>
        <v>zalecenia pokontrolne, decyzja ustalająca opłatę, mandat karny</v>
      </c>
    </row>
    <row r="60" spans="2:18" ht="49.5" customHeight="1">
      <c r="B60" s="152"/>
      <c r="C60" s="23" t="s">
        <v>59</v>
      </c>
      <c r="D60" s="114" t="s">
        <v>48</v>
      </c>
      <c r="E60" s="119"/>
      <c r="F60" s="118" t="s">
        <v>82</v>
      </c>
      <c r="G60" s="161"/>
      <c r="H60" s="26" t="str">
        <f>IF(F60="wysokie","decyzja administracyjna, decyzja ustalajaca opłatę",IF(F60="Średnie","zalecenia pokontrolne, decyzja ustalająca opłatę","brak działań"))</f>
        <v>brak działań</v>
      </c>
      <c r="I60" s="27"/>
      <c r="J60" s="24" t="s">
        <v>37</v>
      </c>
      <c r="K60" s="24" t="s">
        <v>37</v>
      </c>
      <c r="L60" s="24" t="s">
        <v>37</v>
      </c>
      <c r="M60" s="24" t="s">
        <v>37</v>
      </c>
      <c r="N60" s="132"/>
      <c r="O60" s="118" t="s">
        <v>88</v>
      </c>
      <c r="P60" s="4" t="str">
        <f t="shared" si="8"/>
        <v>NiskieN</v>
      </c>
      <c r="Q60" s="25" t="str">
        <f t="shared" si="2"/>
        <v>Średnie</v>
      </c>
      <c r="R60" s="96" t="str">
        <f>IF(Q60="Wysokie","decyzja administracyjna, decyzja ustalajaca opłatę",IF(Q60="Średnie","zalecenia pokontrolne, decyzja ustalająca opłatę","brak działań"))</f>
        <v>zalecenia pokontrolne, decyzja ustalająca opłatę</v>
      </c>
    </row>
    <row r="61" spans="2:18" ht="49.5" customHeight="1">
      <c r="B61" s="180" t="s">
        <v>130</v>
      </c>
      <c r="C61" s="23" t="s">
        <v>131</v>
      </c>
      <c r="D61" s="114" t="s">
        <v>48</v>
      </c>
      <c r="E61" s="119"/>
      <c r="F61" s="118" t="s">
        <v>82</v>
      </c>
      <c r="G61" s="161"/>
      <c r="H61" s="51" t="str">
        <f t="shared" si="7"/>
        <v>brak działań</v>
      </c>
      <c r="I61" s="25" t="s">
        <v>160</v>
      </c>
      <c r="J61" s="129">
        <v>100</v>
      </c>
      <c r="K61" s="130" t="s">
        <v>85</v>
      </c>
      <c r="L61" s="131" t="s">
        <v>103</v>
      </c>
      <c r="M61" s="130"/>
      <c r="N61" s="132"/>
      <c r="O61" s="118" t="s">
        <v>88</v>
      </c>
      <c r="P61" s="4" t="str">
        <f t="shared" si="8"/>
        <v>NiskieN</v>
      </c>
      <c r="Q61" s="25" t="str">
        <f t="shared" si="2"/>
        <v>Średnie</v>
      </c>
      <c r="R61" s="96" t="str">
        <f>IF(Q61="Wysokie","decyzja administracyjna, decyzja ustalajaca opłatę, mandat karny",IF(Q61="Średnie","zalecenia pokontrolne, decyzja ustalająca opłatę, mandat karny","brak działań"))</f>
        <v>zalecenia pokontrolne, decyzja ustalająca opłatę, mandat karny</v>
      </c>
    </row>
    <row r="62" spans="2:18" ht="49.5" customHeight="1">
      <c r="B62" s="152"/>
      <c r="C62" s="23" t="s">
        <v>54</v>
      </c>
      <c r="D62" s="114" t="s">
        <v>48</v>
      </c>
      <c r="E62" s="119"/>
      <c r="F62" s="118" t="s">
        <v>82</v>
      </c>
      <c r="G62" s="161"/>
      <c r="H62" s="26" t="str">
        <f>IF(F62="wysokie","decyzja administracyjna, decyzja ustalajaca opłatę",IF(F62="Średnie","zalecenia pokontrolne, decyzja ustalająca opłatę","brak działań"))</f>
        <v>brak działań</v>
      </c>
      <c r="I62" s="26"/>
      <c r="J62" s="24" t="s">
        <v>37</v>
      </c>
      <c r="K62" s="24" t="s">
        <v>37</v>
      </c>
      <c r="L62" s="24" t="s">
        <v>37</v>
      </c>
      <c r="M62" s="24" t="s">
        <v>37</v>
      </c>
      <c r="N62" s="132"/>
      <c r="O62" s="118" t="s">
        <v>88</v>
      </c>
      <c r="P62" s="4" t="str">
        <f t="shared" si="8"/>
        <v>NiskieN</v>
      </c>
      <c r="Q62" s="25" t="str">
        <f aca="true" t="shared" si="9" ref="Q62:Q94">IF(OR(P62="WysokieN",P62="WysokieB",P62="ŚrednieN"),"Wysokie",IF(OR(P62="WysokieP",P62="NiskieN",P62="ŚrednieB"),"Średnie","Niskie"))</f>
        <v>Średnie</v>
      </c>
      <c r="R62" s="96" t="str">
        <f>IF(Q62="Wysokie","decyzja administracyjna, decyzja ustalajaca opłatę",IF(Q62="Średnie","zalecenia pokontrolne, decyzja ustalająca opłatę","brak działań"))</f>
        <v>zalecenia pokontrolne, decyzja ustalająca opłatę</v>
      </c>
    </row>
    <row r="63" spans="2:18" ht="49.5" customHeight="1">
      <c r="B63" s="180" t="s">
        <v>124</v>
      </c>
      <c r="C63" s="23" t="s">
        <v>125</v>
      </c>
      <c r="D63" s="114" t="s">
        <v>48</v>
      </c>
      <c r="E63" s="119"/>
      <c r="F63" s="118" t="s">
        <v>82</v>
      </c>
      <c r="G63" s="161"/>
      <c r="H63" s="51" t="str">
        <f t="shared" si="7"/>
        <v>brak działań</v>
      </c>
      <c r="I63" s="25" t="s">
        <v>160</v>
      </c>
      <c r="J63" s="129">
        <v>100</v>
      </c>
      <c r="K63" s="130" t="s">
        <v>85</v>
      </c>
      <c r="L63" s="131" t="s">
        <v>103</v>
      </c>
      <c r="M63" s="130"/>
      <c r="N63" s="132"/>
      <c r="O63" s="118" t="s">
        <v>88</v>
      </c>
      <c r="P63" s="4" t="str">
        <f t="shared" si="8"/>
        <v>NiskieN</v>
      </c>
      <c r="Q63" s="25" t="str">
        <f t="shared" si="9"/>
        <v>Średnie</v>
      </c>
      <c r="R63" s="96" t="str">
        <f>IF(Q63="Wysokie","decyzja administracyjna, decyzja ustalajaca opłatę, mandat karny",IF(Q63="Średnie","zalecenia pokontrolne, decyzja ustalająca opłatę, mandat karny","brak działań"))</f>
        <v>zalecenia pokontrolne, decyzja ustalająca opłatę, mandat karny</v>
      </c>
    </row>
    <row r="64" spans="2:18" ht="49.5" customHeight="1" thickBot="1">
      <c r="B64" s="190"/>
      <c r="C64" s="42" t="s">
        <v>54</v>
      </c>
      <c r="D64" s="114" t="s">
        <v>48</v>
      </c>
      <c r="E64" s="120"/>
      <c r="F64" s="121" t="s">
        <v>82</v>
      </c>
      <c r="G64" s="146"/>
      <c r="H64" s="44" t="str">
        <f>IF(F64="wysokie","decyzja administracyjna, decyzja ustalajaca opłatę",IF(F64="Średnie","zalecenia pokontrolne, decyzja ustalająca opłatę","brak działań"))</f>
        <v>brak działań</v>
      </c>
      <c r="I64" s="44"/>
      <c r="J64" s="45" t="s">
        <v>37</v>
      </c>
      <c r="K64" s="45" t="s">
        <v>37</v>
      </c>
      <c r="L64" s="45" t="s">
        <v>37</v>
      </c>
      <c r="M64" s="45" t="s">
        <v>37</v>
      </c>
      <c r="N64" s="133"/>
      <c r="O64" s="121" t="s">
        <v>88</v>
      </c>
      <c r="P64" s="46" t="str">
        <f t="shared" si="8"/>
        <v>NiskieN</v>
      </c>
      <c r="Q64" s="47" t="str">
        <f t="shared" si="9"/>
        <v>Średnie</v>
      </c>
      <c r="R64" s="97" t="str">
        <f>IF(Q64="Wysokie","decyzja administracyjna, decyzja ustalajaca opłatę",IF(Q64="Średnie","zalecenia pokontrolne, decyzja ustalająca opłatę","brak działań"))</f>
        <v>zalecenia pokontrolne, decyzja ustalająca opłatę</v>
      </c>
    </row>
    <row r="65" spans="1:18" s="32" customFormat="1" ht="49.5" customHeight="1" thickBot="1">
      <c r="A65" s="29"/>
      <c r="B65" s="147" t="s">
        <v>20</v>
      </c>
      <c r="C65" s="148"/>
      <c r="D65" s="148"/>
      <c r="E65" s="148"/>
      <c r="F65" s="55" t="str">
        <f>IF(COUNTIF(F57:F64,"wysokie")&lt;&gt;0,"wysokie",IF(COUNTIF(F57:F64,"średnie")&lt;&gt;0,"średnie","niskie"))</f>
        <v>niskie</v>
      </c>
      <c r="G65" s="55">
        <f>IF(F65="niskie",0,IF(F65="średnie",5,11))</f>
        <v>0</v>
      </c>
      <c r="H65" s="56"/>
      <c r="I65" s="56"/>
      <c r="J65" s="55"/>
      <c r="K65" s="56"/>
      <c r="L65" s="56"/>
      <c r="M65" s="56"/>
      <c r="N65" s="57"/>
      <c r="O65" s="55"/>
      <c r="P65" s="56"/>
      <c r="Q65" s="55"/>
      <c r="R65" s="58"/>
    </row>
    <row r="66" spans="2:18" ht="49.5" customHeight="1">
      <c r="B66" s="187" t="s">
        <v>126</v>
      </c>
      <c r="C66" s="48" t="s">
        <v>127</v>
      </c>
      <c r="D66" s="114" t="s">
        <v>48</v>
      </c>
      <c r="E66" s="114"/>
      <c r="F66" s="116" t="s">
        <v>82</v>
      </c>
      <c r="G66" s="143"/>
      <c r="H66" s="51" t="str">
        <f>IF(F66="wysokie","decyzja administracyjna, decyzja ustalajaca opłatę, mandat karny",IF(F66="Średnie","zalecenia pokontrolne, decyzja ustalająca opłatę, mandat karny","brak działań"))</f>
        <v>brak działań</v>
      </c>
      <c r="I66" s="25" t="s">
        <v>160</v>
      </c>
      <c r="J66" s="129">
        <v>100</v>
      </c>
      <c r="K66" s="130" t="s">
        <v>85</v>
      </c>
      <c r="L66" s="131" t="s">
        <v>103</v>
      </c>
      <c r="M66" s="130"/>
      <c r="N66" s="134"/>
      <c r="O66" s="116" t="s">
        <v>88</v>
      </c>
      <c r="P66" s="53" t="str">
        <f>F66&amp;O66</f>
        <v>NiskieN</v>
      </c>
      <c r="Q66" s="54" t="str">
        <f t="shared" si="9"/>
        <v>Średnie</v>
      </c>
      <c r="R66" s="95" t="str">
        <f>IF(Q66="Wysokie","decyzja administracyjna, decyzja ustalajaca opłatę, mandat karny",IF(Q66="Średnie","zalecenia pokontrolne, decyzja ustalająca opłatę, mandat karny","brak działań"))</f>
        <v>zalecenia pokontrolne, decyzja ustalająca opłatę, mandat karny</v>
      </c>
    </row>
    <row r="67" spans="2:18" ht="49.5" customHeight="1">
      <c r="B67" s="169"/>
      <c r="C67" s="23" t="s">
        <v>128</v>
      </c>
      <c r="D67" s="114" t="s">
        <v>48</v>
      </c>
      <c r="E67" s="119"/>
      <c r="F67" s="118" t="s">
        <v>82</v>
      </c>
      <c r="G67" s="161"/>
      <c r="H67" s="26" t="str">
        <f>IF(F67="wysokie","decyzja administracyjna, decyzja ustalajaca opłatę, mandat karny",IF(F67="Średnie","zalecenia pokontrolne, decyzja ustalająca opłatę, mandat karny","brak działań"))</f>
        <v>brak działań</v>
      </c>
      <c r="I67" s="25" t="s">
        <v>160</v>
      </c>
      <c r="J67" s="129">
        <v>100</v>
      </c>
      <c r="K67" s="130" t="s">
        <v>85</v>
      </c>
      <c r="L67" s="131" t="s">
        <v>103</v>
      </c>
      <c r="M67" s="130"/>
      <c r="N67" s="132"/>
      <c r="O67" s="118" t="s">
        <v>88</v>
      </c>
      <c r="P67" s="4" t="str">
        <f>F67&amp;O67</f>
        <v>NiskieN</v>
      </c>
      <c r="Q67" s="25" t="str">
        <f t="shared" si="9"/>
        <v>Średnie</v>
      </c>
      <c r="R67" s="96" t="str">
        <f>IF(Q67="Wysokie","decyzja administracyjna, decyzja ustalajaca opłatę, mandat karny",IF(Q67="Średnie","zalecenia pokontrolne, decyzja ustalająca opłatę, mandat karny","brak działań"))</f>
        <v>zalecenia pokontrolne, decyzja ustalająca opłatę, mandat karny</v>
      </c>
    </row>
    <row r="68" spans="2:18" ht="49.5" customHeight="1" thickBot="1">
      <c r="B68" s="169"/>
      <c r="C68" s="23" t="s">
        <v>59</v>
      </c>
      <c r="D68" s="114" t="s">
        <v>48</v>
      </c>
      <c r="E68" s="119"/>
      <c r="F68" s="118" t="s">
        <v>82</v>
      </c>
      <c r="G68" s="161"/>
      <c r="H68" s="26" t="str">
        <f>IF(F68="wysokie","decyzja administracyjna, decyzja ustalajaca opłatę, mandat karny",IF(F68="Średnie","zalecenia pokontrolne, decyzja ustalająca opłatę, mandat karny","brak działań"))</f>
        <v>brak działań</v>
      </c>
      <c r="I68" s="27"/>
      <c r="J68" s="45" t="s">
        <v>37</v>
      </c>
      <c r="K68" s="45" t="s">
        <v>37</v>
      </c>
      <c r="L68" s="45" t="s">
        <v>37</v>
      </c>
      <c r="M68" s="45" t="s">
        <v>37</v>
      </c>
      <c r="N68" s="132"/>
      <c r="O68" s="118" t="s">
        <v>88</v>
      </c>
      <c r="P68" s="4" t="str">
        <f>F68&amp;O68</f>
        <v>NiskieN</v>
      </c>
      <c r="Q68" s="25" t="str">
        <f t="shared" si="9"/>
        <v>Średnie</v>
      </c>
      <c r="R68" s="97" t="str">
        <f>IF(Q68="Wysokie","decyzja administracyjna, decyzja ustalajaca opłatę",IF(Q68="Średnie","zalecenia pokontrolne, decyzja ustalająca opłatę","brak działań"))</f>
        <v>zalecenia pokontrolne, decyzja ustalająca opłatę</v>
      </c>
    </row>
    <row r="69" spans="1:18" s="32" customFormat="1" ht="49.5" customHeight="1" thickBot="1">
      <c r="A69" s="29"/>
      <c r="B69" s="147" t="s">
        <v>21</v>
      </c>
      <c r="C69" s="148"/>
      <c r="D69" s="148"/>
      <c r="E69" s="148"/>
      <c r="F69" s="55" t="str">
        <f>IF(COUNTIF(F66:F68,"wysokie")&lt;&gt;0,"wysokie",IF(COUNTIF(F66:F68,"średnie")&lt;&gt;0,"średnie","niskie"))</f>
        <v>niskie</v>
      </c>
      <c r="G69" s="55">
        <f>IF(F69="niskie",0,IF(F69="średnie",3,5))</f>
        <v>0</v>
      </c>
      <c r="H69" s="56"/>
      <c r="I69" s="60"/>
      <c r="J69" s="67"/>
      <c r="K69" s="56"/>
      <c r="L69" s="56"/>
      <c r="M69" s="56"/>
      <c r="N69" s="57"/>
      <c r="O69" s="55"/>
      <c r="P69" s="56"/>
      <c r="Q69" s="55"/>
      <c r="R69" s="58"/>
    </row>
    <row r="70" spans="1:18" s="32" customFormat="1" ht="49.5" customHeight="1" thickBot="1">
      <c r="A70" s="29"/>
      <c r="B70" s="178" t="s">
        <v>22</v>
      </c>
      <c r="C70" s="179"/>
      <c r="D70" s="179"/>
      <c r="E70" s="179"/>
      <c r="F70" s="85" t="str">
        <f>IF(G70=16,"średnie",IF(G70=32,"wysokie",IF(G70=0,"niskie")))</f>
        <v>niskie</v>
      </c>
      <c r="G70" s="85">
        <f>G56+G65+G69</f>
        <v>0</v>
      </c>
      <c r="H70" s="86"/>
      <c r="I70" s="87"/>
      <c r="J70" s="88"/>
      <c r="K70" s="86"/>
      <c r="L70" s="86"/>
      <c r="M70" s="86"/>
      <c r="N70" s="89"/>
      <c r="O70" s="85"/>
      <c r="P70" s="86"/>
      <c r="Q70" s="85"/>
      <c r="R70" s="90"/>
    </row>
    <row r="71" spans="2:18" ht="49.5" customHeight="1" thickBot="1">
      <c r="B71" s="176" t="s">
        <v>23</v>
      </c>
      <c r="C71" s="177"/>
      <c r="D71" s="177"/>
      <c r="E71" s="177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60"/>
    </row>
    <row r="72" spans="2:18" ht="49.5" customHeight="1" thickBot="1">
      <c r="B72" s="98" t="s">
        <v>0</v>
      </c>
      <c r="C72" s="68" t="s">
        <v>8</v>
      </c>
      <c r="D72" s="114" t="s">
        <v>48</v>
      </c>
      <c r="E72" s="138"/>
      <c r="F72" s="139" t="s">
        <v>82</v>
      </c>
      <c r="G72" s="70"/>
      <c r="H72" s="51" t="str">
        <f>IF(F72="wysokie","decyzja administracyjna, decyzja ustalajaca opłatę, mandat karny",IF(F72="Średnie","zalecenia pokontrolne, decyzja ustalająca opłatę, mandat karny","brak działań"))</f>
        <v>brak działań</v>
      </c>
      <c r="I72" s="25" t="s">
        <v>160</v>
      </c>
      <c r="J72" s="129">
        <v>100</v>
      </c>
      <c r="K72" s="130" t="s">
        <v>85</v>
      </c>
      <c r="L72" s="131" t="s">
        <v>103</v>
      </c>
      <c r="M72" s="130"/>
      <c r="N72" s="140"/>
      <c r="O72" s="139" t="s">
        <v>88</v>
      </c>
      <c r="P72" s="71" t="str">
        <f>F72&amp;O72</f>
        <v>NiskieN</v>
      </c>
      <c r="Q72" s="72" t="str">
        <f t="shared" si="9"/>
        <v>Średnie</v>
      </c>
      <c r="R72" s="96" t="str">
        <f>IF(Q72="Wysokie","decyzja administracyjna, decyzja ustalajaca opłatę, mandat karny",IF(Q72="Średnie","zalecenia pokontrolne, decyzja ustalająca opłatę, mandat karny","brak działań"))</f>
        <v>zalecenia pokontrolne, decyzja ustalająca opłatę, mandat karny</v>
      </c>
    </row>
    <row r="73" spans="1:18" s="32" customFormat="1" ht="49.5" customHeight="1" thickBot="1">
      <c r="A73" s="29"/>
      <c r="B73" s="174" t="s">
        <v>24</v>
      </c>
      <c r="C73" s="175"/>
      <c r="D73" s="148"/>
      <c r="E73" s="148"/>
      <c r="F73" s="55" t="str">
        <f>IF(COUNTIF(F72,"wysokie")&lt;&gt;0,"wysokie",IF(COUNTIF(F72,"średnie")&lt;&gt;0,"średnie","niskie"))</f>
        <v>niskie</v>
      </c>
      <c r="G73" s="55">
        <f>IF(F73="niskie",0,IF(F73="średnie",2,4))</f>
        <v>0</v>
      </c>
      <c r="H73" s="56"/>
      <c r="I73" s="56"/>
      <c r="J73" s="55"/>
      <c r="K73" s="55"/>
      <c r="L73" s="55"/>
      <c r="M73" s="55"/>
      <c r="N73" s="56"/>
      <c r="O73" s="55"/>
      <c r="P73" s="56"/>
      <c r="Q73" s="55"/>
      <c r="R73" s="58"/>
    </row>
    <row r="74" spans="2:18" ht="49.5" customHeight="1">
      <c r="B74" s="103" t="s">
        <v>1</v>
      </c>
      <c r="C74" s="6" t="s">
        <v>9</v>
      </c>
      <c r="D74" s="114" t="s">
        <v>48</v>
      </c>
      <c r="E74" s="114"/>
      <c r="F74" s="116" t="s">
        <v>82</v>
      </c>
      <c r="G74" s="143"/>
      <c r="H74" s="48" t="str">
        <f>IF(F74="wysokie","decyzja administracyjna, decyzja ustalajaca opłatę",IF(F74="Średnie","zalecenia pokontrolne, decyzja ustalająca opłatę","brak działań"))</f>
        <v>brak działań</v>
      </c>
      <c r="I74" s="48" t="s">
        <v>146</v>
      </c>
      <c r="J74" s="52" t="s">
        <v>37</v>
      </c>
      <c r="K74" s="52" t="s">
        <v>37</v>
      </c>
      <c r="L74" s="52" t="s">
        <v>37</v>
      </c>
      <c r="M74" s="52" t="s">
        <v>37</v>
      </c>
      <c r="N74" s="141"/>
      <c r="O74" s="116" t="s">
        <v>88</v>
      </c>
      <c r="P74" s="53" t="str">
        <f>F74&amp;O74</f>
        <v>NiskieN</v>
      </c>
      <c r="Q74" s="54" t="str">
        <f t="shared" si="9"/>
        <v>Średnie</v>
      </c>
      <c r="R74" s="95" t="str">
        <f>IF(Q74="Wysokie","decyzja administracyjna, decyzja ustalajaca opłatę",IF(Q74="Średnie","zalecenia pokontrolne, decyzja ustalająca opłatę","brak działań"))</f>
        <v>zalecenia pokontrolne, decyzja ustalająca opłatę</v>
      </c>
    </row>
    <row r="75" spans="2:18" ht="63.75" customHeight="1">
      <c r="B75" s="16" t="s">
        <v>132</v>
      </c>
      <c r="C75" s="6" t="s">
        <v>133</v>
      </c>
      <c r="D75" s="114" t="s">
        <v>48</v>
      </c>
      <c r="E75" s="119"/>
      <c r="F75" s="118" t="s">
        <v>82</v>
      </c>
      <c r="G75" s="144"/>
      <c r="H75" s="51" t="str">
        <f>IF(F75="wysokie","decyzja administracyjna, decyzja ustalajaca opłatę, mandat karny",IF(F75="Średnie","zalecenia pokontrolne, decyzja ustalająca opłatę, mandat karny","brak działań"))</f>
        <v>brak działań</v>
      </c>
      <c r="I75" s="23" t="s">
        <v>167</v>
      </c>
      <c r="J75" s="129">
        <v>100</v>
      </c>
      <c r="K75" s="130" t="s">
        <v>85</v>
      </c>
      <c r="L75" s="131" t="s">
        <v>103</v>
      </c>
      <c r="M75" s="130"/>
      <c r="N75" s="142"/>
      <c r="O75" s="118" t="s">
        <v>88</v>
      </c>
      <c r="P75" s="4" t="str">
        <f>F75&amp;O75</f>
        <v>NiskieN</v>
      </c>
      <c r="Q75" s="25" t="str">
        <f t="shared" si="9"/>
        <v>Średnie</v>
      </c>
      <c r="R75" s="96" t="str">
        <f>IF(Q75="Wysokie","decyzja administracyjna, decyzja ustalajaca opłatę, mandat karny",IF(Q75="Średnie","zalecenia pokontrolne, decyzja ustalająca opłatę, mandat karny","brak działań"))</f>
        <v>zalecenia pokontrolne, decyzja ustalająca opłatę, mandat karny</v>
      </c>
    </row>
    <row r="76" spans="2:18" ht="72.75" customHeight="1" thickBot="1">
      <c r="B76" s="104" t="s">
        <v>134</v>
      </c>
      <c r="C76" s="6" t="s">
        <v>135</v>
      </c>
      <c r="D76" s="114" t="s">
        <v>48</v>
      </c>
      <c r="E76" s="120"/>
      <c r="F76" s="121" t="s">
        <v>82</v>
      </c>
      <c r="G76" s="145"/>
      <c r="H76" s="48" t="str">
        <f>IF(F76="wysokie","decyzja administracyjna, decyzja ustalajaca opłatę",IF(F76="Średnie","zalecenia pokontrolne, decyzja ustalająca opłatę","brak działań"))</f>
        <v>brak działań</v>
      </c>
      <c r="I76" s="68" t="s">
        <v>147</v>
      </c>
      <c r="J76" s="45" t="s">
        <v>37</v>
      </c>
      <c r="K76" s="45" t="s">
        <v>37</v>
      </c>
      <c r="L76" s="45" t="s">
        <v>37</v>
      </c>
      <c r="M76" s="45" t="s">
        <v>37</v>
      </c>
      <c r="N76" s="137"/>
      <c r="O76" s="121" t="s">
        <v>88</v>
      </c>
      <c r="P76" s="46" t="str">
        <f>F76&amp;O76</f>
        <v>NiskieN</v>
      </c>
      <c r="Q76" s="47" t="str">
        <f t="shared" si="9"/>
        <v>Średnie</v>
      </c>
      <c r="R76" s="95" t="str">
        <f>IF(Q76="Wysokie","decyzja administracyjna, decyzja ustalajaca opłatę",IF(Q76="Średnie","zalecenia pokontrolne, decyzja ustalająca opłatę","brak działań"))</f>
        <v>zalecenia pokontrolne, decyzja ustalająca opłatę</v>
      </c>
    </row>
    <row r="77" spans="1:18" s="32" customFormat="1" ht="49.5" customHeight="1" thickBot="1">
      <c r="A77" s="29"/>
      <c r="B77" s="181" t="s">
        <v>25</v>
      </c>
      <c r="C77" s="182"/>
      <c r="D77" s="148"/>
      <c r="E77" s="148"/>
      <c r="F77" s="55" t="str">
        <f>IF(COUNTIF(F74:F76,"wysokie")&lt;&gt;0,"wysokie",IF(COUNTIF(F74:F76,"średnie")&lt;&gt;0,"średnie","niskie"))</f>
        <v>niskie</v>
      </c>
      <c r="G77" s="55">
        <f>IF(F77="niskie",0,IF(F77="średnie",1,2))</f>
        <v>0</v>
      </c>
      <c r="H77" s="65"/>
      <c r="I77" s="65"/>
      <c r="J77" s="55"/>
      <c r="K77" s="55"/>
      <c r="L77" s="55"/>
      <c r="M77" s="55"/>
      <c r="N77" s="56"/>
      <c r="O77" s="55"/>
      <c r="P77" s="56"/>
      <c r="Q77" s="55"/>
      <c r="R77" s="58"/>
    </row>
    <row r="78" spans="2:18" ht="49.5" customHeight="1" thickBot="1">
      <c r="B78" s="105" t="s">
        <v>136</v>
      </c>
      <c r="C78" s="48" t="s">
        <v>137</v>
      </c>
      <c r="D78" s="114" t="s">
        <v>48</v>
      </c>
      <c r="E78" s="114"/>
      <c r="F78" s="116" t="s">
        <v>82</v>
      </c>
      <c r="G78" s="50"/>
      <c r="H78" s="51" t="str">
        <f>IF(F78="wysokie","decyzja administracyjna, decyzja ustalajaca opłatę, mandat karny",IF(F78="Średnie","zalecenia pokontrolne, decyzja ustalająca opłatę, mandat karny","brak działań"))</f>
        <v>brak działań</v>
      </c>
      <c r="I78" s="25" t="s">
        <v>160</v>
      </c>
      <c r="J78" s="129">
        <v>100</v>
      </c>
      <c r="K78" s="130" t="s">
        <v>85</v>
      </c>
      <c r="L78" s="131" t="s">
        <v>103</v>
      </c>
      <c r="M78" s="130"/>
      <c r="N78" s="134"/>
      <c r="O78" s="116" t="s">
        <v>88</v>
      </c>
      <c r="P78" s="53" t="str">
        <f>F78&amp;O78</f>
        <v>NiskieN</v>
      </c>
      <c r="Q78" s="54" t="str">
        <f t="shared" si="9"/>
        <v>Średnie</v>
      </c>
      <c r="R78" s="96" t="str">
        <f>IF(Q78="Wysokie","decyzja administracyjna, decyzja ustalajaca opłatę, mandat karny",IF(Q78="Średnie","zalecenia pokontrolne, decyzja ustalająca opłatę, mandat karny","brak działań"))</f>
        <v>zalecenia pokontrolne, decyzja ustalająca opłatę, mandat karny</v>
      </c>
    </row>
    <row r="79" spans="1:18" s="32" customFormat="1" ht="49.5" customHeight="1" thickBot="1">
      <c r="A79" s="29"/>
      <c r="B79" s="147" t="s">
        <v>26</v>
      </c>
      <c r="C79" s="148"/>
      <c r="D79" s="148"/>
      <c r="E79" s="148"/>
      <c r="F79" s="55" t="str">
        <f>IF(COUNTIF(F78:F78,"wysokie")&lt;&gt;0,"wysokie",IF(COUNTIF(F78:F78,"średnie")&lt;&gt;0,"średnie","niskie"))</f>
        <v>niskie</v>
      </c>
      <c r="G79" s="55">
        <f>IF(F79="niskie",0,IF(F79="średnie",9,17))</f>
        <v>0</v>
      </c>
      <c r="H79" s="56"/>
      <c r="I79" s="56"/>
      <c r="J79" s="55"/>
      <c r="K79" s="56"/>
      <c r="L79" s="56"/>
      <c r="M79" s="56"/>
      <c r="N79" s="57"/>
      <c r="O79" s="55"/>
      <c r="P79" s="56"/>
      <c r="Q79" s="55"/>
      <c r="R79" s="58"/>
    </row>
    <row r="80" spans="2:18" ht="49.5" customHeight="1" thickBot="1">
      <c r="B80" s="99" t="s">
        <v>2</v>
      </c>
      <c r="C80" s="69" t="s">
        <v>66</v>
      </c>
      <c r="D80" s="114" t="s">
        <v>48</v>
      </c>
      <c r="E80" s="138"/>
      <c r="F80" s="139" t="s">
        <v>82</v>
      </c>
      <c r="G80" s="70"/>
      <c r="H80" s="51" t="str">
        <f>IF(F80="wysokie","decyzja administracyjna, decyzja ustalajaca opłatę, mandat karny",IF(F80="Średnie","zalecenia pokontrolne, decyzja ustalająca opłatę, mandat karny","brak działań"))</f>
        <v>brak działań</v>
      </c>
      <c r="I80" s="25" t="s">
        <v>160</v>
      </c>
      <c r="J80" s="129">
        <v>100</v>
      </c>
      <c r="K80" s="130" t="s">
        <v>85</v>
      </c>
      <c r="L80" s="131" t="s">
        <v>103</v>
      </c>
      <c r="M80" s="130"/>
      <c r="N80" s="140"/>
      <c r="O80" s="139" t="s">
        <v>88</v>
      </c>
      <c r="P80" s="71" t="str">
        <f>F80&amp;O80</f>
        <v>NiskieN</v>
      </c>
      <c r="Q80" s="72" t="str">
        <f t="shared" si="9"/>
        <v>Średnie</v>
      </c>
      <c r="R80" s="96" t="str">
        <f>IF(Q80="Wysokie","decyzja administracyjna, decyzja ustalajaca opłatę, mandat karny",IF(Q80="Średnie","zalecenia pokontrolne, decyzja ustalająca opłatę, mandat karny","brak działań"))</f>
        <v>zalecenia pokontrolne, decyzja ustalająca opłatę, mandat karny</v>
      </c>
    </row>
    <row r="81" spans="1:18" s="32" customFormat="1" ht="49.5" customHeight="1" thickBot="1">
      <c r="A81" s="29"/>
      <c r="B81" s="147" t="s">
        <v>27</v>
      </c>
      <c r="C81" s="148"/>
      <c r="D81" s="148"/>
      <c r="E81" s="148"/>
      <c r="F81" s="55" t="str">
        <f>IF(COUNTIF(F80,"wysokie")&lt;&gt;0,"wysokie",IF(COUNTIF(F80,"średnie")&lt;&gt;0,"średnie","niskie"))</f>
        <v>niskie</v>
      </c>
      <c r="G81" s="55">
        <f>IF(F81="niskie",0,IF(F81="średnie",3,7))</f>
        <v>0</v>
      </c>
      <c r="H81" s="56"/>
      <c r="I81" s="60"/>
      <c r="J81" s="107"/>
      <c r="K81" s="107"/>
      <c r="L81" s="107"/>
      <c r="M81" s="107"/>
      <c r="N81" s="56"/>
      <c r="O81" s="55"/>
      <c r="P81" s="56"/>
      <c r="Q81" s="55"/>
      <c r="R81" s="58"/>
    </row>
    <row r="82" spans="2:18" ht="92.25" customHeight="1" thickBot="1">
      <c r="B82" s="162" t="s">
        <v>3</v>
      </c>
      <c r="C82" s="48" t="s">
        <v>4</v>
      </c>
      <c r="D82" s="114" t="s">
        <v>48</v>
      </c>
      <c r="E82" s="114"/>
      <c r="F82" s="116" t="s">
        <v>82</v>
      </c>
      <c r="G82" s="143"/>
      <c r="H82" s="51" t="str">
        <f>IF(F82="wysokie","decyzja administracyjna, decyzja ustalajaca opłatę, mandat karny",IF(F82="Średnie","zalecenia pokontrolne, decyzja ustalająca opłatę, mandat karny","brak działań"))</f>
        <v>brak działań</v>
      </c>
      <c r="I82" s="113" t="s">
        <v>164</v>
      </c>
      <c r="J82" s="129">
        <v>100</v>
      </c>
      <c r="K82" s="130" t="s">
        <v>85</v>
      </c>
      <c r="L82" s="131" t="s">
        <v>103</v>
      </c>
      <c r="M82" s="130"/>
      <c r="N82" s="134"/>
      <c r="O82" s="116" t="s">
        <v>88</v>
      </c>
      <c r="P82" s="53" t="str">
        <f>F82&amp;O82</f>
        <v>NiskieN</v>
      </c>
      <c r="Q82" s="54" t="str">
        <f t="shared" si="9"/>
        <v>Średnie</v>
      </c>
      <c r="R82" s="95" t="str">
        <f>IF(Q82="Wysokie","decyzja administracyjna, decyzja ustalajaca opłatę, mandat karny",IF(Q82="Średnie","zalecenia pokontrolne, decyzja ustalająca opłatę, mandat karny","brak działań"))</f>
        <v>zalecenia pokontrolne, decyzja ustalająca opłatę, mandat karny</v>
      </c>
    </row>
    <row r="83" spans="2:18" ht="49.5" customHeight="1" thickBot="1">
      <c r="B83" s="163"/>
      <c r="C83" s="42" t="s">
        <v>59</v>
      </c>
      <c r="D83" s="114" t="s">
        <v>48</v>
      </c>
      <c r="E83" s="120"/>
      <c r="F83" s="121" t="s">
        <v>82</v>
      </c>
      <c r="G83" s="146"/>
      <c r="H83" s="44" t="str">
        <f>IF(F83="wysokie","decyzja administracyjna, decyzja ustalajaca opłatę",IF(F83="Średnie","zalecenia pokontrolne, decyzja ustalająca opłatę","brak działań"))</f>
        <v>brak działań</v>
      </c>
      <c r="I83" s="73"/>
      <c r="J83" s="24" t="s">
        <v>37</v>
      </c>
      <c r="K83" s="24" t="s">
        <v>37</v>
      </c>
      <c r="L83" s="24" t="s">
        <v>37</v>
      </c>
      <c r="M83" s="24" t="s">
        <v>37</v>
      </c>
      <c r="N83" s="133"/>
      <c r="O83" s="121" t="s">
        <v>88</v>
      </c>
      <c r="P83" s="46" t="str">
        <f>F83&amp;O83</f>
        <v>NiskieN</v>
      </c>
      <c r="Q83" s="47" t="str">
        <f t="shared" si="9"/>
        <v>Średnie</v>
      </c>
      <c r="R83" s="97" t="str">
        <f>IF(Q83="Wysokie","decyzja administracyjna, decyzja ustalajaca opłatę, mandat karny",IF(Q83="Średnie","zalecenia pokontrolne, decyzja ustalająca opłatę, mandat karny","brak działań"))</f>
        <v>zalecenia pokontrolne, decyzja ustalająca opłatę, mandat karny</v>
      </c>
    </row>
    <row r="84" spans="2:18" ht="49.5" customHeight="1" thickBot="1">
      <c r="B84" s="147" t="s">
        <v>28</v>
      </c>
      <c r="C84" s="148"/>
      <c r="D84" s="148"/>
      <c r="E84" s="148"/>
      <c r="F84" s="74" t="str">
        <f>IF(COUNTIF(F82:F83,"wysokie")&lt;&gt;0,"wysokie",IF(COUNTIF(F82:F83,"średnie")&lt;&gt;0,"średnie","niskie"))</f>
        <v>niskie</v>
      </c>
      <c r="G84" s="74">
        <f>IF(F84="niskie",0,IF(F84="średnie",5,10))</f>
        <v>0</v>
      </c>
      <c r="H84" s="75"/>
      <c r="I84" s="76"/>
      <c r="J84" s="108"/>
      <c r="K84" s="109"/>
      <c r="L84" s="109"/>
      <c r="M84" s="109"/>
      <c r="N84" s="77"/>
      <c r="O84" s="74"/>
      <c r="P84" s="78"/>
      <c r="Q84" s="74"/>
      <c r="R84" s="79"/>
    </row>
    <row r="85" spans="2:18" ht="91.5" customHeight="1">
      <c r="B85" s="169" t="s">
        <v>5</v>
      </c>
      <c r="C85" s="23" t="s">
        <v>138</v>
      </c>
      <c r="D85" s="114" t="s">
        <v>48</v>
      </c>
      <c r="E85" s="119"/>
      <c r="F85" s="118" t="s">
        <v>82</v>
      </c>
      <c r="G85" s="164"/>
      <c r="H85" s="26" t="str">
        <f>IF(F85="wysokie","decyzja administracyjna/decyzja o wycofaniu, mandat karny, decyzja ustalajaca opłatę",IF(F85="Średnie","zalecenia pokontrolne, mandat karny, decyzja ustalająca opłatę","brak działań"))</f>
        <v>brak działań</v>
      </c>
      <c r="I85" s="40" t="s">
        <v>165</v>
      </c>
      <c r="J85" s="129">
        <v>100</v>
      </c>
      <c r="K85" s="130" t="s">
        <v>85</v>
      </c>
      <c r="L85" s="131" t="s">
        <v>103</v>
      </c>
      <c r="M85" s="130"/>
      <c r="N85" s="132"/>
      <c r="O85" s="118" t="s">
        <v>72</v>
      </c>
      <c r="P85" s="4" t="str">
        <f aca="true" t="shared" si="10" ref="P85:P91">F85&amp;O85</f>
        <v>NiskieB</v>
      </c>
      <c r="Q85" s="25" t="str">
        <f t="shared" si="9"/>
        <v>Niskie</v>
      </c>
      <c r="R85" s="96" t="str">
        <f>IF(Q85="Wysokie","decyzja administracyjna/decyzja o wycofaniu, mandat karny, decyzja ustalajaca opłatę",IF(Q85="Średnie","zalecenia pokontrolne,mandat karny, decyzja ustalająca opłatę","brak działań"))</f>
        <v>brak działań</v>
      </c>
    </row>
    <row r="86" spans="2:18" ht="49.5" customHeight="1">
      <c r="B86" s="169"/>
      <c r="C86" s="23" t="s">
        <v>59</v>
      </c>
      <c r="D86" s="114" t="s">
        <v>48</v>
      </c>
      <c r="E86" s="119"/>
      <c r="F86" s="118" t="s">
        <v>82</v>
      </c>
      <c r="G86" s="161"/>
      <c r="H86" s="26" t="str">
        <f>IF(F86="wysokie","decyzja administracyjna, decyzja ustalajaca opłatę",IF(F86="Średnie","zalecenia pokontrolne, decyzja ustalająca opłatę","brak działań"))</f>
        <v>brak działań</v>
      </c>
      <c r="I86" s="28"/>
      <c r="J86" s="24" t="s">
        <v>37</v>
      </c>
      <c r="K86" s="24" t="s">
        <v>37</v>
      </c>
      <c r="L86" s="24" t="s">
        <v>37</v>
      </c>
      <c r="M86" s="24" t="s">
        <v>37</v>
      </c>
      <c r="N86" s="132"/>
      <c r="O86" s="118" t="s">
        <v>88</v>
      </c>
      <c r="P86" s="4" t="str">
        <f t="shared" si="10"/>
        <v>NiskieN</v>
      </c>
      <c r="Q86" s="25" t="str">
        <f t="shared" si="9"/>
        <v>Średnie</v>
      </c>
      <c r="R86" s="96" t="str">
        <f>IF(Q86="Wysokie","decyzja administracyjna, decyzja ustalajaca opłatę",IF(Q86="Średnie","zalecenia pokontrolne, decyzja ustalająca opłatę","brak działań"))</f>
        <v>zalecenia pokontrolne, decyzja ustalająca opłatę</v>
      </c>
    </row>
    <row r="87" spans="2:18" ht="76.5">
      <c r="B87" s="169" t="s">
        <v>64</v>
      </c>
      <c r="C87" s="23" t="s">
        <v>67</v>
      </c>
      <c r="D87" s="114" t="s">
        <v>48</v>
      </c>
      <c r="E87" s="119"/>
      <c r="F87" s="118" t="s">
        <v>82</v>
      </c>
      <c r="G87" s="161"/>
      <c r="H87" s="51" t="str">
        <f>IF(F87="wysokie","decyzja administracyjna, decyzja ustalajaca opłatę, mandat karny",IF(F87="Średnie","zalecenia pokontrolne, decyzja ustalająca opłatę, mandat karny","brak działań"))</f>
        <v>brak działań</v>
      </c>
      <c r="I87" s="40" t="s">
        <v>145</v>
      </c>
      <c r="J87" s="129">
        <v>100</v>
      </c>
      <c r="K87" s="130" t="s">
        <v>85</v>
      </c>
      <c r="L87" s="131" t="s">
        <v>103</v>
      </c>
      <c r="M87" s="130"/>
      <c r="N87" s="132"/>
      <c r="O87" s="118" t="s">
        <v>72</v>
      </c>
      <c r="P87" s="4" t="str">
        <f t="shared" si="10"/>
        <v>NiskieB</v>
      </c>
      <c r="Q87" s="25" t="str">
        <f t="shared" si="9"/>
        <v>Niskie</v>
      </c>
      <c r="R87" s="96" t="str">
        <f>IF(Q87="Wysokie","decyzja administracyjna/decyzja o wycofaniu, mandat karny, decyzja ustalajaca opłatę",IF(Q87="Średnie","zalecenia pokontrolne,mandat karny, decyzja ustalająca opłatę","brak działań"))</f>
        <v>brak działań</v>
      </c>
    </row>
    <row r="88" spans="2:18" ht="89.25">
      <c r="B88" s="169"/>
      <c r="C88" s="42" t="s">
        <v>139</v>
      </c>
      <c r="D88" s="114" t="s">
        <v>48</v>
      </c>
      <c r="E88" s="119"/>
      <c r="F88" s="118" t="s">
        <v>82</v>
      </c>
      <c r="G88" s="161"/>
      <c r="H88" s="51" t="str">
        <f>IF(F88="wysokie","decyzja administracyjna, decyzja ustalajaca opłatę, mandat karny",IF(F88="Średnie","zalecenia pokontrolne, decyzja ustalająca opłatę, mandat karny","brak działań"))</f>
        <v>brak działań</v>
      </c>
      <c r="I88" s="40" t="s">
        <v>142</v>
      </c>
      <c r="J88" s="129">
        <v>100</v>
      </c>
      <c r="K88" s="130" t="s">
        <v>85</v>
      </c>
      <c r="L88" s="131" t="s">
        <v>103</v>
      </c>
      <c r="M88" s="130"/>
      <c r="N88" s="132"/>
      <c r="O88" s="118" t="s">
        <v>88</v>
      </c>
      <c r="P88" s="4" t="str">
        <f t="shared" si="10"/>
        <v>NiskieN</v>
      </c>
      <c r="Q88" s="25" t="str">
        <f t="shared" si="9"/>
        <v>Średnie</v>
      </c>
      <c r="R88" s="96" t="str">
        <f>IF(Q88="Wysokie","decyzja administracyjna/decyzja o wycofaniu, mandat karny, decyzja ustalajaca opłatę",IF(Q88="Średnie","zalecenia pokontrolne,mandat karny, decyzja ustalająca opłatę","brak działań"))</f>
        <v>zalecenia pokontrolne,mandat karny, decyzja ustalająca opłatę</v>
      </c>
    </row>
    <row r="89" spans="2:18" ht="82.5" customHeight="1">
      <c r="B89" s="169"/>
      <c r="C89" s="23" t="s">
        <v>6</v>
      </c>
      <c r="D89" s="114" t="s">
        <v>48</v>
      </c>
      <c r="E89" s="119"/>
      <c r="F89" s="118" t="s">
        <v>82</v>
      </c>
      <c r="G89" s="161"/>
      <c r="H89" s="26" t="str">
        <f>IF(F89="wysokie","decyzja administracyjna, decyzja ustalajaca opłatę",IF(F89="Średnie","zalecenia pokontrolne, decyzja ustalająca opłatę","brak działań"))</f>
        <v>brak działań</v>
      </c>
      <c r="I89" s="40" t="s">
        <v>144</v>
      </c>
      <c r="J89" s="24" t="s">
        <v>37</v>
      </c>
      <c r="K89" s="24" t="s">
        <v>37</v>
      </c>
      <c r="L89" s="24" t="s">
        <v>37</v>
      </c>
      <c r="M89" s="24" t="s">
        <v>37</v>
      </c>
      <c r="N89" s="132"/>
      <c r="O89" s="118" t="s">
        <v>88</v>
      </c>
      <c r="P89" s="4" t="str">
        <f t="shared" si="10"/>
        <v>NiskieN</v>
      </c>
      <c r="Q89" s="25" t="str">
        <f t="shared" si="9"/>
        <v>Średnie</v>
      </c>
      <c r="R89" s="96" t="str">
        <f>IF(Q89="Wysokie","decyzja administracyjna, decyzja ustalajaca opłatę",IF(Q89="Średnie","zalecenia pokontrolne, decyzja ustalająca opłatę","brak działań"))</f>
        <v>zalecenia pokontrolne, decyzja ustalająca opłatę</v>
      </c>
    </row>
    <row r="90" spans="2:18" ht="84.75" customHeight="1">
      <c r="B90" s="163"/>
      <c r="C90" s="42" t="s">
        <v>140</v>
      </c>
      <c r="D90" s="114"/>
      <c r="E90" s="120"/>
      <c r="F90" s="118" t="s">
        <v>82</v>
      </c>
      <c r="G90" s="146"/>
      <c r="H90" s="112" t="str">
        <f>IF(F90="wysokie","decyzja administracyjna, mandat karny, decyzja ustalajaca opłatę",IF(F90="Średnie","zalecenia pokontrolne, mandat karny, decyzja ustalająca opłatę","brak działań"))</f>
        <v>brak działań</v>
      </c>
      <c r="I90" s="40" t="s">
        <v>143</v>
      </c>
      <c r="J90" s="129">
        <v>100</v>
      </c>
      <c r="K90" s="130" t="s">
        <v>85</v>
      </c>
      <c r="L90" s="131" t="s">
        <v>103</v>
      </c>
      <c r="M90" s="130"/>
      <c r="N90" s="132"/>
      <c r="O90" s="118" t="s">
        <v>88</v>
      </c>
      <c r="P90" s="4" t="str">
        <f>F90&amp;O90</f>
        <v>NiskieN</v>
      </c>
      <c r="Q90" s="25" t="str">
        <f>IF(OR(P90="WysokieN",P90="WysokieB",P90="ŚrednieN"),"Wysokie",IF(OR(P90="WysokieP",P90="NiskieN",P90="ŚrednieB"),"Średnie","Niskie"))</f>
        <v>Średnie</v>
      </c>
      <c r="R90" s="96" t="str">
        <f>IF(Q90="Wysokie","decyzja administracyjna, decyzja ustalajaca opłatę, mandat karny",IF(Q90="Średnie","zalecenia pokontrolne, decyzja ustalająca opłatę, mandat karny","brak działań"))</f>
        <v>zalecenia pokontrolne, decyzja ustalająca opłatę, mandat karny</v>
      </c>
    </row>
    <row r="91" spans="2:18" ht="49.5" customHeight="1" thickBot="1">
      <c r="B91" s="163"/>
      <c r="C91" s="42" t="s">
        <v>54</v>
      </c>
      <c r="D91" s="114" t="s">
        <v>48</v>
      </c>
      <c r="E91" s="120"/>
      <c r="F91" s="121" t="s">
        <v>82</v>
      </c>
      <c r="G91" s="146"/>
      <c r="H91" s="44" t="str">
        <f>IF(F91="wysokie","decyzja administracyjna, decyzja ustalajaca opłatę",IF(F91="Średnie","zalecenia pokontrolne, decyzja ustalająca opłatę","brak działań"))</f>
        <v>brak działań</v>
      </c>
      <c r="I91" s="73"/>
      <c r="J91" s="45" t="s">
        <v>37</v>
      </c>
      <c r="K91" s="45" t="s">
        <v>37</v>
      </c>
      <c r="L91" s="45" t="s">
        <v>37</v>
      </c>
      <c r="M91" s="45" t="s">
        <v>37</v>
      </c>
      <c r="N91" s="133"/>
      <c r="O91" s="121" t="s">
        <v>72</v>
      </c>
      <c r="P91" s="46" t="str">
        <f t="shared" si="10"/>
        <v>NiskieB</v>
      </c>
      <c r="Q91" s="47" t="str">
        <f t="shared" si="9"/>
        <v>Niskie</v>
      </c>
      <c r="R91" s="97" t="str">
        <f>IF(Q91="Wysokie","decyzja administracyjna/decyzja o wycofaniu, decyzja ustalajaca opłatę",IF(Q91="Średnie","zalecenia pokontrolne, decyzja ustalająca opłatę","brak działań"))</f>
        <v>brak działań</v>
      </c>
    </row>
    <row r="92" spans="1:18" s="32" customFormat="1" ht="49.5" customHeight="1" thickBot="1">
      <c r="A92" s="29"/>
      <c r="B92" s="147" t="s">
        <v>29</v>
      </c>
      <c r="C92" s="148"/>
      <c r="D92" s="148"/>
      <c r="E92" s="148"/>
      <c r="F92" s="55" t="str">
        <f>IF(COUNTIF(F85:F91,"wysokie")&lt;&gt;0,"wysokie",IF(COUNTIF(F85:F91,"średnie")&lt;&gt;0,"średnie","niskie"))</f>
        <v>niskie</v>
      </c>
      <c r="G92" s="55">
        <f>IF(F92="niskie",0,IF(F92="średnie",4,8))</f>
        <v>0</v>
      </c>
      <c r="H92" s="56"/>
      <c r="I92" s="60"/>
      <c r="J92" s="67"/>
      <c r="K92" s="60"/>
      <c r="L92" s="60"/>
      <c r="M92" s="60"/>
      <c r="N92" s="57"/>
      <c r="O92" s="55"/>
      <c r="P92" s="56"/>
      <c r="Q92" s="55"/>
      <c r="R92" s="58"/>
    </row>
    <row r="93" spans="2:18" ht="69.75" customHeight="1" thickBot="1">
      <c r="B93" s="172" t="s">
        <v>68</v>
      </c>
      <c r="C93" s="49" t="s">
        <v>69</v>
      </c>
      <c r="D93" s="114"/>
      <c r="E93" s="114"/>
      <c r="F93" s="116" t="s">
        <v>82</v>
      </c>
      <c r="G93" s="143"/>
      <c r="H93" s="51" t="str">
        <f>IF(F93="wysokie","decyzja administracyjna, decyzja ustalajaca opłatę, mandat karny",IF(F93="Średnie","zalecenia pokontrolne, decyzja ustalająca opłatę, mandat karny","brak działań"))</f>
        <v>brak działań</v>
      </c>
      <c r="I93" s="106" t="s">
        <v>141</v>
      </c>
      <c r="J93" s="129">
        <v>100</v>
      </c>
      <c r="K93" s="130" t="s">
        <v>85</v>
      </c>
      <c r="L93" s="131" t="s">
        <v>103</v>
      </c>
      <c r="M93" s="130"/>
      <c r="N93" s="134"/>
      <c r="O93" s="116" t="s">
        <v>71</v>
      </c>
      <c r="P93" s="53" t="str">
        <f>F93&amp;O93</f>
        <v>NiskieP</v>
      </c>
      <c r="Q93" s="54" t="str">
        <f t="shared" si="9"/>
        <v>Niskie</v>
      </c>
      <c r="R93" s="96" t="str">
        <f>IF(Q93="Wysokie","decyzja administracyjna, decyzja ustalajaca opłatę, mandat karny",IF(Q93="Średnie","zalecenia pokontrolne, decyzja ustalająca opłatę, mandat karny","brak działań"))</f>
        <v>brak działań</v>
      </c>
    </row>
    <row r="94" spans="2:18" ht="49.5" customHeight="1" thickBot="1">
      <c r="B94" s="173"/>
      <c r="C94" s="43" t="s">
        <v>59</v>
      </c>
      <c r="D94" s="114" t="s">
        <v>48</v>
      </c>
      <c r="E94" s="120"/>
      <c r="F94" s="121" t="s">
        <v>82</v>
      </c>
      <c r="G94" s="146"/>
      <c r="H94" s="44" t="str">
        <f>IF(F94="wysokie","decyzja administracyjna, decyzja ustalajaca opłatę",IF(F94="Średnie","zalecenia pokontrolne, decyzja ustalająca opłatę","brak działań"))</f>
        <v>brak działań</v>
      </c>
      <c r="I94" s="101"/>
      <c r="J94" s="45" t="s">
        <v>37</v>
      </c>
      <c r="K94" s="45" t="s">
        <v>37</v>
      </c>
      <c r="L94" s="45" t="s">
        <v>37</v>
      </c>
      <c r="M94" s="45" t="s">
        <v>37</v>
      </c>
      <c r="N94" s="133"/>
      <c r="O94" s="121" t="s">
        <v>72</v>
      </c>
      <c r="P94" s="46" t="str">
        <f>F94&amp;O94</f>
        <v>NiskieB</v>
      </c>
      <c r="Q94" s="47" t="str">
        <f t="shared" si="9"/>
        <v>Niskie</v>
      </c>
      <c r="R94" s="97" t="str">
        <f>IF(Q94="Wysokie","decyzja administracyjna, decyzja ustalajaca opłatę, wniosek o ukaranie do MPWIS",IF(Q94="Średnie","zalecenia pokontrolne, decyzja ustalająca opłatę, wniosek o ukaranie do MPWIS","brak działań"))</f>
        <v>brak działań</v>
      </c>
    </row>
    <row r="95" spans="1:18" s="32" customFormat="1" ht="49.5" customHeight="1" thickBot="1">
      <c r="A95" s="29"/>
      <c r="B95" s="147" t="s">
        <v>30</v>
      </c>
      <c r="C95" s="148"/>
      <c r="D95" s="148"/>
      <c r="E95" s="148"/>
      <c r="F95" s="55" t="str">
        <f>IF(COUNTIF(F93:F94,"wysokie")&lt;&gt;0,"wysokie",IF(COUNTIF(F93:F94,"średnie")&lt;&gt;0,"średnie","niskie"))</f>
        <v>niskie</v>
      </c>
      <c r="G95" s="55">
        <f>IF(F95="niskie",0,IF(F95="średnie",1,2))</f>
        <v>0</v>
      </c>
      <c r="H95" s="56"/>
      <c r="I95" s="60"/>
      <c r="J95" s="67"/>
      <c r="K95" s="60"/>
      <c r="L95" s="60"/>
      <c r="M95" s="60"/>
      <c r="N95" s="57"/>
      <c r="O95" s="55"/>
      <c r="P95" s="56"/>
      <c r="Q95" s="55"/>
      <c r="R95" s="58"/>
    </row>
    <row r="96" spans="1:18" s="32" customFormat="1" ht="49.5" customHeight="1" thickBot="1">
      <c r="A96" s="29"/>
      <c r="B96" s="147" t="s">
        <v>31</v>
      </c>
      <c r="C96" s="148"/>
      <c r="D96" s="148"/>
      <c r="E96" s="148"/>
      <c r="F96" s="55" t="str">
        <f>IF(G96=25,"średnie",IF(G96=50,"wysokie",IF(G96=0,"niskie")))</f>
        <v>niskie</v>
      </c>
      <c r="G96" s="55">
        <f>G73+G77+G79+G81+G84+G92+G95</f>
        <v>0</v>
      </c>
      <c r="H96" s="56"/>
      <c r="I96" s="60"/>
      <c r="J96" s="67"/>
      <c r="K96" s="60"/>
      <c r="L96" s="60"/>
      <c r="M96" s="60"/>
      <c r="N96" s="57"/>
      <c r="O96" s="55"/>
      <c r="P96" s="56"/>
      <c r="Q96" s="55"/>
      <c r="R96" s="58"/>
    </row>
    <row r="97" spans="1:18" s="37" customFormat="1" ht="49.5" customHeight="1" thickBot="1">
      <c r="A97" s="36"/>
      <c r="B97" s="157" t="s">
        <v>32</v>
      </c>
      <c r="C97" s="158"/>
      <c r="D97" s="158"/>
      <c r="E97" s="158"/>
      <c r="F97" s="80" t="s">
        <v>82</v>
      </c>
      <c r="G97" s="80">
        <f>IF(F97="wysokie",4,IF(F97="średnie",2,IF(F97="niskie",0)))</f>
        <v>0</v>
      </c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/>
    </row>
    <row r="98" spans="1:18" s="39" customFormat="1" ht="49.5" customHeight="1" thickBot="1">
      <c r="A98" s="38"/>
      <c r="B98" s="170" t="s">
        <v>33</v>
      </c>
      <c r="C98" s="171"/>
      <c r="D98" s="171"/>
      <c r="E98" s="171"/>
      <c r="F98" s="100" t="str">
        <f>IF(G98&lt;=15,"Niskie",IF(G98&gt;=47,"Wysokie","Średnie"))</f>
        <v>Niskie</v>
      </c>
      <c r="G98" s="100">
        <f>G49+G70+G96+G97</f>
        <v>0</v>
      </c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8"/>
    </row>
    <row r="99" spans="2:13" ht="49.5" customHeight="1" thickBot="1">
      <c r="B99" s="153" t="s">
        <v>46</v>
      </c>
      <c r="C99" s="154"/>
      <c r="D99" s="154"/>
      <c r="E99" s="155"/>
      <c r="F99" s="149" t="str">
        <f>IF(F98="niskie","Kontrola nie rzadziej niż 1 na 24 miesiące",IF(F98="średnie","Kontrola nie rzadziej niż 1 raz na 18 miesięcy",IF(F98="wysokie","Kontrola nie rzadziej niż co 12 miesiecy")))</f>
        <v>Kontrola nie rzadziej niż 1 na 24 miesiące</v>
      </c>
      <c r="G99" s="149"/>
      <c r="H99" s="150"/>
      <c r="I99" s="9"/>
      <c r="J99" s="9"/>
      <c r="K99" s="9"/>
      <c r="L99" s="9"/>
      <c r="M99" s="9"/>
    </row>
    <row r="100" spans="2:13" ht="12.75">
      <c r="B100" s="10"/>
      <c r="F100" s="9"/>
      <c r="G100" s="9"/>
      <c r="H100" s="9"/>
      <c r="I100" s="9"/>
      <c r="J100" s="9"/>
      <c r="K100" s="9"/>
      <c r="L100" s="9"/>
      <c r="M100" s="9"/>
    </row>
    <row r="101" spans="2:13" ht="12.75">
      <c r="B101" s="10"/>
      <c r="F101" s="9"/>
      <c r="G101" s="9"/>
      <c r="H101" s="9"/>
      <c r="I101" s="9"/>
      <c r="J101" s="9"/>
      <c r="K101" s="9"/>
      <c r="L101" s="9"/>
      <c r="M101" s="9"/>
    </row>
    <row r="102" spans="2:13" ht="12.75">
      <c r="B102" s="10"/>
      <c r="F102" s="9"/>
      <c r="G102" s="9"/>
      <c r="H102" s="9"/>
      <c r="I102" s="9"/>
      <c r="J102" s="9"/>
      <c r="K102" s="9"/>
      <c r="L102" s="9"/>
      <c r="M102" s="9"/>
    </row>
    <row r="103" spans="2:13" ht="12.75">
      <c r="B103" s="10"/>
      <c r="F103" s="9"/>
      <c r="G103" s="9"/>
      <c r="H103" s="9"/>
      <c r="I103" s="9"/>
      <c r="J103" s="9"/>
      <c r="K103" s="9"/>
      <c r="L103" s="9"/>
      <c r="M103" s="9"/>
    </row>
    <row r="104" spans="2:13" ht="12.75">
      <c r="B104" s="10"/>
      <c r="F104" s="9"/>
      <c r="G104" s="9"/>
      <c r="H104" s="9"/>
      <c r="I104" s="9"/>
      <c r="J104" s="9"/>
      <c r="K104" s="9"/>
      <c r="L104" s="9"/>
      <c r="M104" s="9"/>
    </row>
    <row r="105" spans="2:13" ht="12.75">
      <c r="B105" s="10"/>
      <c r="F105" s="9"/>
      <c r="G105" s="9"/>
      <c r="H105" s="9"/>
      <c r="I105" s="9"/>
      <c r="J105" s="9"/>
      <c r="K105" s="9"/>
      <c r="L105" s="9"/>
      <c r="M105" s="9"/>
    </row>
    <row r="106" spans="2:13" ht="12.75">
      <c r="B106" s="10"/>
      <c r="F106" s="9"/>
      <c r="G106" s="9"/>
      <c r="H106" s="9"/>
      <c r="I106" s="9"/>
      <c r="J106" s="9"/>
      <c r="K106" s="9"/>
      <c r="L106" s="9"/>
      <c r="M106" s="9"/>
    </row>
    <row r="107" spans="2:13" ht="12.75">
      <c r="B107" s="10"/>
      <c r="F107" s="9"/>
      <c r="G107" s="9"/>
      <c r="H107" s="9"/>
      <c r="I107" s="9"/>
      <c r="J107" s="9"/>
      <c r="K107" s="9"/>
      <c r="L107" s="9"/>
      <c r="M107" s="9"/>
    </row>
    <row r="108" spans="2:13" ht="12.75">
      <c r="B108" s="10"/>
      <c r="F108" s="9"/>
      <c r="G108" s="9"/>
      <c r="H108" s="9"/>
      <c r="I108" s="9"/>
      <c r="J108" s="9"/>
      <c r="K108" s="9"/>
      <c r="L108" s="9"/>
      <c r="M108" s="9"/>
    </row>
    <row r="109" spans="2:13" ht="12.75">
      <c r="B109" s="10"/>
      <c r="F109" s="9"/>
      <c r="G109" s="9"/>
      <c r="H109" s="9"/>
      <c r="I109" s="9"/>
      <c r="J109" s="9"/>
      <c r="K109" s="9"/>
      <c r="L109" s="9"/>
      <c r="M109" s="9"/>
    </row>
    <row r="110" spans="2:13" ht="12.75">
      <c r="B110" s="10"/>
      <c r="F110" s="9"/>
      <c r="G110" s="9"/>
      <c r="H110" s="9"/>
      <c r="I110" s="9"/>
      <c r="J110" s="9"/>
      <c r="K110" s="9"/>
      <c r="L110" s="9"/>
      <c r="M110" s="9"/>
    </row>
    <row r="111" spans="2:13" ht="12.75">
      <c r="B111" s="10"/>
      <c r="F111" s="9"/>
      <c r="G111" s="9"/>
      <c r="H111" s="9"/>
      <c r="I111" s="9"/>
      <c r="J111" s="9"/>
      <c r="K111" s="9"/>
      <c r="L111" s="9"/>
      <c r="M111" s="9"/>
    </row>
    <row r="112" spans="2:13" ht="12.75">
      <c r="B112" s="10"/>
      <c r="F112" s="9"/>
      <c r="G112" s="9"/>
      <c r="H112" s="9"/>
      <c r="I112" s="9"/>
      <c r="J112" s="9"/>
      <c r="K112" s="9"/>
      <c r="L112" s="9"/>
      <c r="M112" s="9"/>
    </row>
    <row r="113" spans="2:13" ht="12.75">
      <c r="B113" s="10"/>
      <c r="F113" s="9"/>
      <c r="G113" s="9"/>
      <c r="H113" s="9"/>
      <c r="I113" s="9"/>
      <c r="J113" s="9"/>
      <c r="K113" s="9"/>
      <c r="L113" s="9"/>
      <c r="M113" s="9"/>
    </row>
    <row r="114" spans="2:13" ht="12.75">
      <c r="B114" s="10"/>
      <c r="F114" s="9"/>
      <c r="G114" s="9"/>
      <c r="H114" s="9"/>
      <c r="I114" s="9"/>
      <c r="J114" s="9"/>
      <c r="K114" s="9"/>
      <c r="L114" s="9"/>
      <c r="M114" s="9"/>
    </row>
    <row r="115" spans="2:13" ht="12.75">
      <c r="B115" s="10"/>
      <c r="F115" s="9"/>
      <c r="G115" s="9"/>
      <c r="H115" s="9"/>
      <c r="I115" s="9"/>
      <c r="J115" s="9"/>
      <c r="K115" s="9"/>
      <c r="L115" s="9"/>
      <c r="M115" s="9"/>
    </row>
    <row r="116" spans="2:13" ht="12.75">
      <c r="B116" s="10"/>
      <c r="F116" s="9"/>
      <c r="G116" s="9"/>
      <c r="H116" s="9"/>
      <c r="I116" s="9"/>
      <c r="J116" s="9"/>
      <c r="K116" s="9"/>
      <c r="L116" s="9"/>
      <c r="M116" s="9"/>
    </row>
    <row r="117" spans="2:13" ht="12.75">
      <c r="B117" s="10"/>
      <c r="F117" s="9"/>
      <c r="G117" s="9"/>
      <c r="H117" s="9"/>
      <c r="I117" s="9"/>
      <c r="J117" s="9"/>
      <c r="K117" s="9"/>
      <c r="L117" s="9"/>
      <c r="M117" s="9"/>
    </row>
    <row r="118" spans="2:13" ht="12.75">
      <c r="B118" s="10"/>
      <c r="F118" s="9"/>
      <c r="G118" s="9"/>
      <c r="H118" s="9"/>
      <c r="I118" s="9"/>
      <c r="J118" s="9"/>
      <c r="K118" s="9"/>
      <c r="L118" s="9"/>
      <c r="M118" s="9"/>
    </row>
    <row r="119" spans="2:13" ht="12.75">
      <c r="B119" s="10"/>
      <c r="F119" s="9"/>
      <c r="G119" s="9"/>
      <c r="H119" s="9"/>
      <c r="I119" s="9"/>
      <c r="J119" s="9"/>
      <c r="K119" s="9"/>
      <c r="L119" s="9"/>
      <c r="M119" s="9"/>
    </row>
    <row r="120" spans="2:13" ht="12.75">
      <c r="B120" s="10"/>
      <c r="F120" s="9"/>
      <c r="G120" s="9"/>
      <c r="H120" s="9"/>
      <c r="I120" s="9"/>
      <c r="J120" s="9"/>
      <c r="K120" s="9"/>
      <c r="L120" s="9"/>
      <c r="M120" s="9"/>
    </row>
    <row r="121" spans="2:13" ht="12.75">
      <c r="B121" s="10"/>
      <c r="F121" s="9"/>
      <c r="G121" s="9"/>
      <c r="H121" s="9"/>
      <c r="I121" s="9"/>
      <c r="J121" s="9"/>
      <c r="K121" s="9"/>
      <c r="L121" s="9"/>
      <c r="M121" s="9"/>
    </row>
    <row r="122" spans="2:13" ht="12.75">
      <c r="B122" s="10"/>
      <c r="F122" s="9"/>
      <c r="G122" s="9"/>
      <c r="H122" s="9"/>
      <c r="I122" s="9"/>
      <c r="J122" s="9"/>
      <c r="K122" s="9"/>
      <c r="L122" s="9"/>
      <c r="M122" s="9"/>
    </row>
    <row r="123" spans="2:13" ht="12.75">
      <c r="B123" s="10"/>
      <c r="F123" s="9"/>
      <c r="G123" s="9"/>
      <c r="H123" s="9"/>
      <c r="I123" s="9"/>
      <c r="J123" s="9"/>
      <c r="K123" s="9"/>
      <c r="L123" s="9"/>
      <c r="M123" s="9"/>
    </row>
    <row r="124" spans="2:13" ht="12.75">
      <c r="B124" s="10"/>
      <c r="F124" s="9"/>
      <c r="G124" s="9"/>
      <c r="H124" s="9"/>
      <c r="I124" s="9"/>
      <c r="J124" s="9"/>
      <c r="K124" s="9"/>
      <c r="L124" s="9"/>
      <c r="M124" s="9"/>
    </row>
    <row r="125" spans="2:13" ht="12.75">
      <c r="B125" s="10"/>
      <c r="F125" s="9"/>
      <c r="G125" s="9"/>
      <c r="H125" s="9"/>
      <c r="I125" s="9"/>
      <c r="J125" s="9"/>
      <c r="K125" s="9"/>
      <c r="L125" s="9"/>
      <c r="M125" s="9"/>
    </row>
    <row r="126" spans="2:13" ht="12.75">
      <c r="B126" s="10"/>
      <c r="F126" s="9"/>
      <c r="G126" s="9"/>
      <c r="H126" s="9"/>
      <c r="I126" s="9"/>
      <c r="J126" s="9"/>
      <c r="K126" s="9"/>
      <c r="L126" s="9"/>
      <c r="M126" s="9"/>
    </row>
    <row r="127" spans="2:13" ht="12.75">
      <c r="B127" s="10"/>
      <c r="F127" s="9"/>
      <c r="G127" s="9"/>
      <c r="H127" s="9"/>
      <c r="I127" s="9"/>
      <c r="J127" s="9"/>
      <c r="K127" s="9"/>
      <c r="L127" s="9"/>
      <c r="M127" s="9"/>
    </row>
    <row r="128" spans="2:13" ht="12.75">
      <c r="B128" s="10"/>
      <c r="F128" s="9"/>
      <c r="G128" s="9"/>
      <c r="H128" s="9"/>
      <c r="I128" s="9"/>
      <c r="J128" s="9"/>
      <c r="K128" s="9"/>
      <c r="L128" s="9"/>
      <c r="M128" s="9"/>
    </row>
    <row r="129" spans="2:13" ht="12.75">
      <c r="B129" s="10"/>
      <c r="F129" s="9"/>
      <c r="G129" s="9"/>
      <c r="H129" s="9"/>
      <c r="I129" s="9"/>
      <c r="J129" s="9"/>
      <c r="K129" s="9"/>
      <c r="L129" s="9"/>
      <c r="M129" s="9"/>
    </row>
    <row r="130" spans="2:13" ht="12.75">
      <c r="B130" s="10"/>
      <c r="F130" s="9"/>
      <c r="G130" s="9"/>
      <c r="H130" s="9"/>
      <c r="I130" s="9"/>
      <c r="J130" s="9"/>
      <c r="K130" s="9"/>
      <c r="L130" s="9"/>
      <c r="M130" s="9"/>
    </row>
    <row r="131" spans="2:13" ht="12.75">
      <c r="B131" s="10"/>
      <c r="F131" s="9"/>
      <c r="G131" s="9"/>
      <c r="H131" s="9"/>
      <c r="I131" s="9"/>
      <c r="J131" s="9"/>
      <c r="K131" s="9"/>
      <c r="L131" s="9"/>
      <c r="M131" s="9"/>
    </row>
    <row r="132" spans="2:13" ht="12.75">
      <c r="B132" s="10"/>
      <c r="F132" s="9"/>
      <c r="G132" s="9"/>
      <c r="H132" s="9"/>
      <c r="I132" s="9"/>
      <c r="J132" s="9"/>
      <c r="K132" s="9"/>
      <c r="L132" s="9"/>
      <c r="M132" s="9"/>
    </row>
    <row r="133" spans="2:13" ht="12.75">
      <c r="B133" s="10"/>
      <c r="F133" s="9"/>
      <c r="G133" s="9"/>
      <c r="H133" s="9"/>
      <c r="I133" s="9"/>
      <c r="J133" s="9"/>
      <c r="K133" s="9"/>
      <c r="L133" s="9"/>
      <c r="M133" s="9"/>
    </row>
    <row r="134" spans="2:13" ht="12.75">
      <c r="B134" s="10"/>
      <c r="F134" s="9"/>
      <c r="G134" s="9"/>
      <c r="H134" s="9"/>
      <c r="I134" s="9"/>
      <c r="J134" s="9"/>
      <c r="K134" s="9"/>
      <c r="L134" s="9"/>
      <c r="M134" s="9"/>
    </row>
    <row r="135" spans="2:13" ht="12.75">
      <c r="B135" s="10"/>
      <c r="F135" s="9"/>
      <c r="G135" s="9"/>
      <c r="H135" s="9"/>
      <c r="I135" s="9"/>
      <c r="J135" s="9"/>
      <c r="K135" s="9"/>
      <c r="L135" s="9"/>
      <c r="M135" s="9"/>
    </row>
    <row r="136" spans="2:13" ht="12.75">
      <c r="B136" s="10"/>
      <c r="F136" s="9"/>
      <c r="G136" s="9"/>
      <c r="H136" s="9"/>
      <c r="I136" s="9"/>
      <c r="J136" s="9"/>
      <c r="K136" s="9"/>
      <c r="L136" s="9"/>
      <c r="M136" s="9"/>
    </row>
    <row r="137" spans="2:13" ht="12.75">
      <c r="B137" s="10"/>
      <c r="F137" s="9"/>
      <c r="G137" s="9"/>
      <c r="H137" s="9"/>
      <c r="I137" s="9"/>
      <c r="J137" s="9"/>
      <c r="K137" s="9"/>
      <c r="L137" s="9"/>
      <c r="M137" s="9"/>
    </row>
    <row r="138" spans="2:13" ht="12.75">
      <c r="B138" s="10"/>
      <c r="F138" s="9"/>
      <c r="G138" s="9"/>
      <c r="H138" s="9"/>
      <c r="I138" s="9"/>
      <c r="J138" s="9"/>
      <c r="K138" s="9"/>
      <c r="L138" s="9"/>
      <c r="M138" s="9"/>
    </row>
    <row r="139" spans="2:13" ht="12.75">
      <c r="B139" s="10"/>
      <c r="F139" s="9"/>
      <c r="G139" s="9"/>
      <c r="H139" s="9"/>
      <c r="I139" s="9"/>
      <c r="J139" s="9"/>
      <c r="K139" s="9"/>
      <c r="L139" s="9"/>
      <c r="M139" s="9"/>
    </row>
    <row r="140" spans="2:13" ht="12.75">
      <c r="B140" s="10"/>
      <c r="F140" s="9"/>
      <c r="G140" s="9"/>
      <c r="H140" s="9"/>
      <c r="I140" s="9"/>
      <c r="J140" s="9"/>
      <c r="K140" s="9"/>
      <c r="L140" s="9"/>
      <c r="M140" s="9"/>
    </row>
    <row r="141" spans="2:13" ht="12.75">
      <c r="B141" s="10"/>
      <c r="F141" s="9"/>
      <c r="G141" s="9"/>
      <c r="H141" s="9"/>
      <c r="I141" s="9"/>
      <c r="J141" s="9"/>
      <c r="K141" s="9"/>
      <c r="L141" s="9"/>
      <c r="M141" s="9"/>
    </row>
    <row r="142" spans="2:13" ht="12.75">
      <c r="B142" s="10"/>
      <c r="F142" s="9"/>
      <c r="G142" s="9"/>
      <c r="H142" s="9"/>
      <c r="I142" s="9"/>
      <c r="J142" s="9"/>
      <c r="K142" s="9"/>
      <c r="L142" s="9"/>
      <c r="M142" s="9"/>
    </row>
    <row r="143" spans="2:13" ht="12.75">
      <c r="B143" s="10"/>
      <c r="F143" s="9"/>
      <c r="G143" s="9"/>
      <c r="H143" s="9"/>
      <c r="I143" s="9"/>
      <c r="J143" s="9"/>
      <c r="K143" s="9"/>
      <c r="L143" s="9"/>
      <c r="M143" s="9"/>
    </row>
    <row r="144" spans="2:13" ht="12.75">
      <c r="B144" s="10"/>
      <c r="F144" s="9"/>
      <c r="G144" s="9"/>
      <c r="H144" s="9"/>
      <c r="I144" s="9"/>
      <c r="J144" s="9"/>
      <c r="K144" s="9"/>
      <c r="L144" s="9"/>
      <c r="M144" s="9"/>
    </row>
    <row r="145" spans="2:13" ht="12.75">
      <c r="B145" s="10"/>
      <c r="F145" s="9"/>
      <c r="G145" s="9"/>
      <c r="H145" s="9"/>
      <c r="I145" s="9"/>
      <c r="J145" s="9"/>
      <c r="K145" s="9"/>
      <c r="L145" s="9"/>
      <c r="M145" s="9"/>
    </row>
    <row r="146" spans="2:13" ht="12.75">
      <c r="B146" s="10"/>
      <c r="F146" s="9"/>
      <c r="G146" s="9"/>
      <c r="H146" s="9"/>
      <c r="I146" s="9"/>
      <c r="J146" s="9"/>
      <c r="K146" s="9"/>
      <c r="L146" s="9"/>
      <c r="M146" s="9"/>
    </row>
    <row r="147" spans="2:13" ht="12.75">
      <c r="B147" s="10"/>
      <c r="F147" s="9"/>
      <c r="G147" s="9"/>
      <c r="H147" s="9"/>
      <c r="I147" s="9"/>
      <c r="J147" s="9"/>
      <c r="K147" s="9"/>
      <c r="L147" s="9"/>
      <c r="M147" s="9"/>
    </row>
    <row r="148" spans="2:13" ht="12.75">
      <c r="B148" s="10"/>
      <c r="F148" s="9"/>
      <c r="G148" s="9"/>
      <c r="H148" s="9"/>
      <c r="I148" s="9"/>
      <c r="J148" s="9"/>
      <c r="K148" s="9"/>
      <c r="L148" s="9"/>
      <c r="M148" s="9"/>
    </row>
    <row r="149" spans="2:13" ht="12.75">
      <c r="B149" s="10"/>
      <c r="F149" s="9"/>
      <c r="G149" s="9"/>
      <c r="H149" s="9"/>
      <c r="I149" s="9"/>
      <c r="J149" s="9"/>
      <c r="K149" s="9"/>
      <c r="L149" s="9"/>
      <c r="M149" s="9"/>
    </row>
    <row r="150" spans="2:13" ht="12.75">
      <c r="B150" s="10"/>
      <c r="F150" s="9"/>
      <c r="G150" s="9"/>
      <c r="H150" s="9"/>
      <c r="I150" s="9"/>
      <c r="J150" s="9"/>
      <c r="K150" s="9"/>
      <c r="L150" s="9"/>
      <c r="M150" s="9"/>
    </row>
    <row r="151" spans="2:13" ht="12.75">
      <c r="B151" s="10"/>
      <c r="F151" s="9"/>
      <c r="G151" s="9"/>
      <c r="H151" s="9"/>
      <c r="I151" s="9"/>
      <c r="J151" s="9"/>
      <c r="K151" s="9"/>
      <c r="L151" s="9"/>
      <c r="M151" s="9"/>
    </row>
    <row r="152" spans="2:13" ht="12.75">
      <c r="B152" s="10"/>
      <c r="F152" s="9"/>
      <c r="G152" s="9"/>
      <c r="H152" s="9"/>
      <c r="I152" s="9"/>
      <c r="J152" s="9"/>
      <c r="K152" s="9"/>
      <c r="L152" s="9"/>
      <c r="M152" s="9"/>
    </row>
    <row r="153" spans="2:13" ht="12.75">
      <c r="B153" s="10"/>
      <c r="F153" s="9"/>
      <c r="G153" s="9"/>
      <c r="H153" s="9"/>
      <c r="I153" s="9"/>
      <c r="J153" s="9"/>
      <c r="K153" s="9"/>
      <c r="L153" s="9"/>
      <c r="M153" s="9"/>
    </row>
    <row r="154" spans="2:13" ht="12.75">
      <c r="B154" s="10"/>
      <c r="F154" s="9"/>
      <c r="G154" s="9"/>
      <c r="H154" s="9"/>
      <c r="I154" s="9"/>
      <c r="J154" s="9"/>
      <c r="K154" s="9"/>
      <c r="L154" s="9"/>
      <c r="M154" s="9"/>
    </row>
    <row r="155" spans="2:13" ht="12.75">
      <c r="B155" s="10"/>
      <c r="F155" s="9"/>
      <c r="G155" s="9"/>
      <c r="H155" s="9"/>
      <c r="I155" s="9"/>
      <c r="J155" s="9"/>
      <c r="K155" s="9"/>
      <c r="L155" s="9"/>
      <c r="M155" s="9"/>
    </row>
    <row r="156" spans="2:13" ht="12.75">
      <c r="B156" s="10"/>
      <c r="F156" s="9"/>
      <c r="G156" s="9"/>
      <c r="H156" s="9"/>
      <c r="I156" s="9"/>
      <c r="J156" s="9"/>
      <c r="K156" s="9"/>
      <c r="L156" s="9"/>
      <c r="M156" s="9"/>
    </row>
    <row r="157" spans="2:13" ht="12.75">
      <c r="B157" s="10"/>
      <c r="F157" s="9"/>
      <c r="G157" s="9"/>
      <c r="H157" s="9"/>
      <c r="I157" s="9"/>
      <c r="J157" s="9"/>
      <c r="K157" s="9"/>
      <c r="L157" s="9"/>
      <c r="M157" s="9"/>
    </row>
    <row r="158" spans="2:13" ht="12.75">
      <c r="B158" s="10"/>
      <c r="F158" s="9"/>
      <c r="G158" s="9"/>
      <c r="H158" s="9"/>
      <c r="I158" s="9"/>
      <c r="J158" s="9"/>
      <c r="K158" s="9"/>
      <c r="L158" s="9"/>
      <c r="M158" s="9"/>
    </row>
    <row r="159" spans="2:13" ht="12.75">
      <c r="B159" s="10"/>
      <c r="F159" s="9"/>
      <c r="G159" s="9"/>
      <c r="H159" s="9"/>
      <c r="I159" s="9"/>
      <c r="J159" s="9"/>
      <c r="K159" s="9"/>
      <c r="L159" s="9"/>
      <c r="M159" s="9"/>
    </row>
    <row r="160" spans="2:13" ht="12.75">
      <c r="B160" s="10"/>
      <c r="F160" s="9"/>
      <c r="G160" s="9"/>
      <c r="H160" s="9"/>
      <c r="I160" s="9"/>
      <c r="J160" s="9"/>
      <c r="K160" s="9"/>
      <c r="L160" s="9"/>
      <c r="M160" s="9"/>
    </row>
    <row r="161" spans="2:13" ht="12.75">
      <c r="B161" s="10"/>
      <c r="F161" s="9"/>
      <c r="G161" s="9"/>
      <c r="H161" s="9"/>
      <c r="I161" s="9"/>
      <c r="J161" s="9"/>
      <c r="K161" s="9"/>
      <c r="L161" s="9"/>
      <c r="M161" s="9"/>
    </row>
    <row r="162" spans="2:13" ht="12.75">
      <c r="B162" s="10"/>
      <c r="F162" s="9"/>
      <c r="G162" s="9"/>
      <c r="H162" s="9"/>
      <c r="I162" s="9"/>
      <c r="J162" s="9"/>
      <c r="K162" s="9"/>
      <c r="L162" s="9"/>
      <c r="M162" s="9"/>
    </row>
    <row r="163" spans="2:13" ht="12.75">
      <c r="B163" s="10"/>
      <c r="F163" s="9"/>
      <c r="G163" s="9"/>
      <c r="H163" s="9"/>
      <c r="I163" s="9"/>
      <c r="J163" s="9"/>
      <c r="K163" s="9"/>
      <c r="L163" s="9"/>
      <c r="M163" s="9"/>
    </row>
    <row r="164" spans="2:13" ht="12.75">
      <c r="B164" s="10"/>
      <c r="F164" s="9"/>
      <c r="G164" s="9"/>
      <c r="H164" s="9"/>
      <c r="I164" s="9"/>
      <c r="J164" s="9"/>
      <c r="K164" s="9"/>
      <c r="L164" s="9"/>
      <c r="M164" s="9"/>
    </row>
    <row r="165" spans="2:13" ht="12.75">
      <c r="B165" s="10"/>
      <c r="F165" s="9"/>
      <c r="G165" s="9"/>
      <c r="H165" s="9"/>
      <c r="I165" s="9"/>
      <c r="J165" s="9"/>
      <c r="K165" s="9"/>
      <c r="L165" s="9"/>
      <c r="M165" s="9"/>
    </row>
    <row r="166" spans="2:13" ht="12.75">
      <c r="B166" s="10"/>
      <c r="F166" s="9"/>
      <c r="G166" s="9"/>
      <c r="H166" s="9"/>
      <c r="I166" s="9"/>
      <c r="J166" s="9"/>
      <c r="K166" s="9"/>
      <c r="L166" s="9"/>
      <c r="M166" s="9"/>
    </row>
    <row r="167" spans="2:13" ht="12.75">
      <c r="B167" s="10"/>
      <c r="F167" s="9"/>
      <c r="G167" s="9"/>
      <c r="H167" s="9"/>
      <c r="I167" s="9"/>
      <c r="J167" s="9"/>
      <c r="K167" s="9"/>
      <c r="L167" s="9"/>
      <c r="M167" s="9"/>
    </row>
    <row r="168" spans="2:13" ht="12.75">
      <c r="B168" s="10"/>
      <c r="F168" s="9"/>
      <c r="G168" s="9"/>
      <c r="H168" s="9"/>
      <c r="I168" s="9"/>
      <c r="J168" s="9"/>
      <c r="K168" s="9"/>
      <c r="L168" s="9"/>
      <c r="M168" s="9"/>
    </row>
    <row r="169" spans="2:13" ht="12.75">
      <c r="B169" s="10"/>
      <c r="F169" s="9"/>
      <c r="G169" s="9"/>
      <c r="H169" s="9"/>
      <c r="I169" s="9"/>
      <c r="J169" s="9"/>
      <c r="K169" s="9"/>
      <c r="L169" s="9"/>
      <c r="M169" s="9"/>
    </row>
    <row r="170" spans="2:13" ht="12.75">
      <c r="B170" s="10"/>
      <c r="F170" s="9"/>
      <c r="G170" s="9"/>
      <c r="H170" s="9"/>
      <c r="I170" s="9"/>
      <c r="J170" s="9"/>
      <c r="K170" s="9"/>
      <c r="L170" s="9"/>
      <c r="M170" s="9"/>
    </row>
    <row r="171" spans="2:13" ht="12.75">
      <c r="B171" s="10"/>
      <c r="F171" s="9"/>
      <c r="G171" s="9"/>
      <c r="H171" s="9"/>
      <c r="I171" s="9"/>
      <c r="J171" s="9"/>
      <c r="K171" s="9"/>
      <c r="L171" s="9"/>
      <c r="M171" s="9"/>
    </row>
    <row r="172" spans="2:13" ht="12.75">
      <c r="B172" s="10"/>
      <c r="F172" s="9"/>
      <c r="G172" s="9"/>
      <c r="H172" s="9"/>
      <c r="I172" s="9"/>
      <c r="J172" s="9"/>
      <c r="K172" s="9"/>
      <c r="L172" s="9"/>
      <c r="M172" s="9"/>
    </row>
    <row r="173" spans="2:13" ht="12.75">
      <c r="B173" s="10"/>
      <c r="F173" s="9"/>
      <c r="G173" s="9"/>
      <c r="H173" s="9"/>
      <c r="I173" s="9"/>
      <c r="J173" s="9"/>
      <c r="K173" s="9"/>
      <c r="L173" s="9"/>
      <c r="M173" s="9"/>
    </row>
    <row r="174" spans="2:13" ht="12.75">
      <c r="B174" s="10"/>
      <c r="F174" s="9"/>
      <c r="G174" s="9"/>
      <c r="H174" s="9"/>
      <c r="I174" s="9"/>
      <c r="J174" s="9"/>
      <c r="K174" s="9"/>
      <c r="L174" s="9"/>
      <c r="M174" s="9"/>
    </row>
    <row r="175" spans="2:13" ht="12.75">
      <c r="B175" s="10"/>
      <c r="F175" s="9"/>
      <c r="G175" s="9"/>
      <c r="H175" s="9"/>
      <c r="I175" s="9"/>
      <c r="J175" s="9"/>
      <c r="K175" s="9"/>
      <c r="L175" s="9"/>
      <c r="M175" s="9"/>
    </row>
    <row r="176" spans="2:13" ht="12.75">
      <c r="B176" s="10"/>
      <c r="F176" s="9"/>
      <c r="G176" s="9"/>
      <c r="H176" s="9"/>
      <c r="I176" s="9"/>
      <c r="J176" s="9"/>
      <c r="K176" s="9"/>
      <c r="L176" s="9"/>
      <c r="M176" s="9"/>
    </row>
    <row r="177" spans="2:13" ht="12.75">
      <c r="B177" s="10"/>
      <c r="F177" s="9"/>
      <c r="G177" s="9"/>
      <c r="H177" s="9"/>
      <c r="I177" s="9"/>
      <c r="J177" s="9"/>
      <c r="K177" s="9"/>
      <c r="L177" s="9"/>
      <c r="M177" s="9"/>
    </row>
    <row r="178" spans="2:13" ht="12.75">
      <c r="B178" s="10"/>
      <c r="F178" s="9"/>
      <c r="G178" s="9"/>
      <c r="H178" s="9"/>
      <c r="I178" s="9"/>
      <c r="J178" s="9"/>
      <c r="K178" s="9"/>
      <c r="L178" s="9"/>
      <c r="M178" s="9"/>
    </row>
    <row r="179" spans="2:13" ht="12.75">
      <c r="B179" s="10"/>
      <c r="F179" s="9"/>
      <c r="G179" s="9"/>
      <c r="H179" s="9"/>
      <c r="I179" s="9"/>
      <c r="J179" s="9"/>
      <c r="K179" s="9"/>
      <c r="L179" s="9"/>
      <c r="M179" s="9"/>
    </row>
    <row r="180" spans="2:13" ht="12.75">
      <c r="B180" s="10"/>
      <c r="F180" s="9"/>
      <c r="G180" s="9"/>
      <c r="H180" s="9"/>
      <c r="I180" s="9"/>
      <c r="J180" s="9"/>
      <c r="K180" s="9"/>
      <c r="L180" s="9"/>
      <c r="M180" s="9"/>
    </row>
    <row r="181" spans="2:13" ht="12.75">
      <c r="B181" s="10"/>
      <c r="F181" s="9"/>
      <c r="G181" s="9"/>
      <c r="H181" s="9"/>
      <c r="I181" s="9"/>
      <c r="J181" s="9"/>
      <c r="K181" s="9"/>
      <c r="L181" s="9"/>
      <c r="M181" s="9"/>
    </row>
    <row r="182" spans="2:13" ht="12.75">
      <c r="B182" s="10"/>
      <c r="F182" s="9"/>
      <c r="G182" s="9"/>
      <c r="H182" s="9"/>
      <c r="I182" s="9"/>
      <c r="J182" s="9"/>
      <c r="K182" s="9"/>
      <c r="L182" s="9"/>
      <c r="M182" s="9"/>
    </row>
    <row r="183" spans="2:13" ht="12.75">
      <c r="B183" s="10"/>
      <c r="F183" s="9"/>
      <c r="G183" s="9"/>
      <c r="H183" s="9"/>
      <c r="I183" s="9"/>
      <c r="J183" s="9"/>
      <c r="K183" s="9"/>
      <c r="L183" s="9"/>
      <c r="M183" s="9"/>
    </row>
    <row r="184" spans="2:13" ht="12.75">
      <c r="B184" s="10"/>
      <c r="F184" s="9"/>
      <c r="G184" s="9"/>
      <c r="H184" s="9"/>
      <c r="I184" s="9"/>
      <c r="J184" s="9"/>
      <c r="K184" s="9"/>
      <c r="L184" s="9"/>
      <c r="M184" s="9"/>
    </row>
    <row r="185" spans="2:13" ht="12.75">
      <c r="B185" s="10"/>
      <c r="F185" s="9"/>
      <c r="G185" s="9"/>
      <c r="H185" s="9"/>
      <c r="I185" s="9"/>
      <c r="J185" s="9"/>
      <c r="K185" s="9"/>
      <c r="L185" s="9"/>
      <c r="M185" s="9"/>
    </row>
    <row r="186" spans="2:13" ht="12.75">
      <c r="B186" s="10"/>
      <c r="F186" s="9"/>
      <c r="G186" s="9"/>
      <c r="H186" s="9"/>
      <c r="I186" s="9"/>
      <c r="J186" s="9"/>
      <c r="K186" s="9"/>
      <c r="L186" s="9"/>
      <c r="M186" s="9"/>
    </row>
    <row r="187" spans="2:13" ht="12.75">
      <c r="B187" s="10"/>
      <c r="F187" s="9"/>
      <c r="G187" s="9"/>
      <c r="H187" s="9"/>
      <c r="I187" s="9"/>
      <c r="J187" s="9"/>
      <c r="K187" s="9"/>
      <c r="L187" s="9"/>
      <c r="M187" s="9"/>
    </row>
    <row r="188" spans="2:13" ht="12.75">
      <c r="B188" s="10"/>
      <c r="F188" s="9"/>
      <c r="G188" s="9"/>
      <c r="H188" s="9"/>
      <c r="I188" s="9"/>
      <c r="J188" s="9"/>
      <c r="K188" s="9"/>
      <c r="L188" s="9"/>
      <c r="M188" s="9"/>
    </row>
    <row r="189" spans="2:13" ht="12.75">
      <c r="B189" s="10"/>
      <c r="F189" s="9"/>
      <c r="G189" s="9"/>
      <c r="H189" s="9"/>
      <c r="I189" s="9"/>
      <c r="J189" s="9"/>
      <c r="K189" s="9"/>
      <c r="L189" s="9"/>
      <c r="M189" s="9"/>
    </row>
    <row r="190" spans="2:13" ht="12.75">
      <c r="B190" s="10"/>
      <c r="F190" s="9"/>
      <c r="G190" s="9"/>
      <c r="H190" s="9"/>
      <c r="I190" s="9"/>
      <c r="J190" s="9"/>
      <c r="K190" s="9"/>
      <c r="L190" s="9"/>
      <c r="M190" s="9"/>
    </row>
    <row r="191" spans="2:13" ht="12.75">
      <c r="B191" s="10"/>
      <c r="F191" s="9"/>
      <c r="G191" s="9"/>
      <c r="H191" s="9"/>
      <c r="I191" s="9"/>
      <c r="J191" s="9"/>
      <c r="K191" s="9"/>
      <c r="L191" s="9"/>
      <c r="M191" s="9"/>
    </row>
    <row r="192" spans="2:13" ht="12.75">
      <c r="B192" s="10"/>
      <c r="F192" s="9"/>
      <c r="G192" s="9"/>
      <c r="H192" s="9"/>
      <c r="I192" s="9"/>
      <c r="J192" s="9"/>
      <c r="K192" s="9"/>
      <c r="L192" s="9"/>
      <c r="M192" s="9"/>
    </row>
    <row r="193" spans="2:13" ht="12.75">
      <c r="B193" s="10"/>
      <c r="F193" s="9"/>
      <c r="G193" s="9"/>
      <c r="H193" s="9"/>
      <c r="I193" s="9"/>
      <c r="J193" s="9"/>
      <c r="K193" s="9"/>
      <c r="L193" s="9"/>
      <c r="M193" s="9"/>
    </row>
    <row r="194" spans="2:13" ht="12.75">
      <c r="B194" s="10"/>
      <c r="F194" s="9"/>
      <c r="G194" s="9"/>
      <c r="H194" s="9"/>
      <c r="I194" s="9"/>
      <c r="J194" s="9"/>
      <c r="K194" s="9"/>
      <c r="L194" s="9"/>
      <c r="M194" s="9"/>
    </row>
    <row r="195" spans="2:13" ht="12.75">
      <c r="B195" s="10"/>
      <c r="F195" s="9"/>
      <c r="G195" s="9"/>
      <c r="H195" s="9"/>
      <c r="I195" s="9"/>
      <c r="J195" s="9"/>
      <c r="K195" s="9"/>
      <c r="L195" s="9"/>
      <c r="M195" s="9"/>
    </row>
    <row r="196" spans="2:13" ht="12.75">
      <c r="B196" s="10"/>
      <c r="F196" s="9"/>
      <c r="G196" s="9"/>
      <c r="H196" s="9"/>
      <c r="I196" s="9"/>
      <c r="J196" s="9"/>
      <c r="K196" s="9"/>
      <c r="L196" s="9"/>
      <c r="M196" s="9"/>
    </row>
    <row r="197" spans="2:13" ht="12.75">
      <c r="B197" s="10"/>
      <c r="F197" s="9"/>
      <c r="G197" s="9"/>
      <c r="H197" s="9"/>
      <c r="I197" s="9"/>
      <c r="J197" s="9"/>
      <c r="K197" s="9"/>
      <c r="L197" s="9"/>
      <c r="M197" s="9"/>
    </row>
    <row r="198" spans="2:13" ht="12.75">
      <c r="B198" s="10"/>
      <c r="F198" s="9"/>
      <c r="G198" s="9"/>
      <c r="H198" s="9"/>
      <c r="I198" s="9"/>
      <c r="J198" s="9"/>
      <c r="K198" s="9"/>
      <c r="L198" s="9"/>
      <c r="M198" s="9"/>
    </row>
    <row r="199" spans="2:13" ht="12.75">
      <c r="B199" s="10"/>
      <c r="F199" s="9"/>
      <c r="G199" s="9"/>
      <c r="H199" s="9"/>
      <c r="I199" s="9"/>
      <c r="J199" s="9"/>
      <c r="K199" s="9"/>
      <c r="L199" s="9"/>
      <c r="M199" s="9"/>
    </row>
    <row r="200" spans="2:13" ht="12.75">
      <c r="B200" s="10"/>
      <c r="F200" s="9"/>
      <c r="G200" s="9"/>
      <c r="H200" s="9"/>
      <c r="I200" s="9"/>
      <c r="J200" s="9"/>
      <c r="K200" s="9"/>
      <c r="L200" s="9"/>
      <c r="M200" s="9"/>
    </row>
    <row r="201" spans="2:13" ht="12.75">
      <c r="B201" s="10"/>
      <c r="F201" s="9"/>
      <c r="G201" s="9"/>
      <c r="H201" s="9"/>
      <c r="I201" s="9"/>
      <c r="J201" s="9"/>
      <c r="K201" s="9"/>
      <c r="L201" s="9"/>
      <c r="M201" s="9"/>
    </row>
    <row r="202" spans="2:13" ht="12.75">
      <c r="B202" s="10"/>
      <c r="F202" s="9"/>
      <c r="G202" s="9"/>
      <c r="H202" s="9"/>
      <c r="I202" s="9"/>
      <c r="J202" s="9"/>
      <c r="K202" s="9"/>
      <c r="L202" s="9"/>
      <c r="M202" s="9"/>
    </row>
    <row r="203" spans="2:13" ht="12.75">
      <c r="B203" s="10"/>
      <c r="F203" s="9"/>
      <c r="G203" s="9"/>
      <c r="H203" s="9"/>
      <c r="I203" s="9"/>
      <c r="J203" s="9"/>
      <c r="K203" s="9"/>
      <c r="L203" s="9"/>
      <c r="M203" s="9"/>
    </row>
    <row r="204" spans="2:13" ht="12.75">
      <c r="B204" s="10"/>
      <c r="F204" s="9"/>
      <c r="G204" s="9"/>
      <c r="H204" s="9"/>
      <c r="I204" s="9"/>
      <c r="J204" s="9"/>
      <c r="K204" s="9"/>
      <c r="L204" s="9"/>
      <c r="M204" s="9"/>
    </row>
    <row r="205" spans="2:13" ht="12.75">
      <c r="B205" s="10"/>
      <c r="F205" s="9"/>
      <c r="G205" s="9"/>
      <c r="H205" s="9"/>
      <c r="I205" s="9"/>
      <c r="J205" s="9"/>
      <c r="K205" s="9"/>
      <c r="L205" s="9"/>
      <c r="M205" s="9"/>
    </row>
    <row r="206" spans="2:13" ht="12.75">
      <c r="B206" s="10"/>
      <c r="F206" s="9"/>
      <c r="G206" s="9"/>
      <c r="H206" s="9"/>
      <c r="I206" s="9"/>
      <c r="J206" s="9"/>
      <c r="K206" s="9"/>
      <c r="L206" s="9"/>
      <c r="M206" s="9"/>
    </row>
    <row r="207" spans="2:13" ht="12.75">
      <c r="B207" s="10"/>
      <c r="F207" s="9"/>
      <c r="G207" s="9"/>
      <c r="H207" s="9"/>
      <c r="I207" s="9"/>
      <c r="J207" s="9"/>
      <c r="K207" s="9"/>
      <c r="L207" s="9"/>
      <c r="M207" s="9"/>
    </row>
    <row r="208" spans="2:13" ht="12.75">
      <c r="B208" s="10"/>
      <c r="F208" s="9"/>
      <c r="G208" s="9"/>
      <c r="H208" s="9"/>
      <c r="I208" s="9"/>
      <c r="J208" s="9"/>
      <c r="K208" s="9"/>
      <c r="L208" s="9"/>
      <c r="M208" s="9"/>
    </row>
    <row r="209" spans="2:13" ht="12.75">
      <c r="B209" s="10"/>
      <c r="F209" s="9"/>
      <c r="G209" s="9"/>
      <c r="H209" s="9"/>
      <c r="I209" s="9"/>
      <c r="J209" s="9"/>
      <c r="K209" s="9"/>
      <c r="L209" s="9"/>
      <c r="M209" s="9"/>
    </row>
    <row r="210" spans="2:13" ht="12.75">
      <c r="B210" s="10"/>
      <c r="F210" s="9"/>
      <c r="G210" s="9"/>
      <c r="H210" s="9"/>
      <c r="I210" s="9"/>
      <c r="J210" s="9"/>
      <c r="K210" s="9"/>
      <c r="L210" s="9"/>
      <c r="M210" s="9"/>
    </row>
    <row r="211" spans="2:13" ht="12.75">
      <c r="B211" s="10"/>
      <c r="F211" s="9"/>
      <c r="G211" s="9"/>
      <c r="H211" s="9"/>
      <c r="I211" s="9"/>
      <c r="J211" s="9"/>
      <c r="K211" s="9"/>
      <c r="L211" s="9"/>
      <c r="M211" s="9"/>
    </row>
    <row r="212" spans="2:13" ht="12.75">
      <c r="B212" s="10"/>
      <c r="F212" s="9"/>
      <c r="G212" s="9"/>
      <c r="H212" s="9"/>
      <c r="I212" s="9"/>
      <c r="J212" s="9"/>
      <c r="K212" s="9"/>
      <c r="L212" s="9"/>
      <c r="M212" s="9"/>
    </row>
    <row r="213" spans="2:13" ht="12.75">
      <c r="B213" s="10"/>
      <c r="F213" s="9"/>
      <c r="G213" s="9"/>
      <c r="H213" s="9"/>
      <c r="I213" s="9"/>
      <c r="J213" s="9"/>
      <c r="K213" s="9"/>
      <c r="L213" s="9"/>
      <c r="M213" s="9"/>
    </row>
    <row r="214" spans="2:13" ht="12.75">
      <c r="B214" s="10"/>
      <c r="F214" s="9"/>
      <c r="G214" s="9"/>
      <c r="H214" s="9"/>
      <c r="I214" s="9"/>
      <c r="J214" s="9"/>
      <c r="K214" s="9"/>
      <c r="L214" s="9"/>
      <c r="M214" s="9"/>
    </row>
    <row r="215" spans="2:13" ht="12.75">
      <c r="B215" s="10"/>
      <c r="F215" s="9"/>
      <c r="G215" s="9"/>
      <c r="H215" s="9"/>
      <c r="I215" s="9"/>
      <c r="J215" s="9"/>
      <c r="K215" s="9"/>
      <c r="L215" s="9"/>
      <c r="M215" s="9"/>
    </row>
    <row r="216" spans="2:13" ht="12.75">
      <c r="B216" s="10"/>
      <c r="F216" s="9"/>
      <c r="G216" s="9"/>
      <c r="H216" s="9"/>
      <c r="I216" s="9"/>
      <c r="J216" s="9"/>
      <c r="K216" s="9"/>
      <c r="L216" s="9"/>
      <c r="M216" s="9"/>
    </row>
    <row r="217" spans="2:13" ht="12.75">
      <c r="B217" s="10"/>
      <c r="F217" s="9"/>
      <c r="G217" s="9"/>
      <c r="H217" s="9"/>
      <c r="I217" s="9"/>
      <c r="J217" s="9"/>
      <c r="K217" s="9"/>
      <c r="L217" s="9"/>
      <c r="M217" s="9"/>
    </row>
    <row r="218" spans="2:13" ht="12.75">
      <c r="B218" s="10"/>
      <c r="F218" s="9"/>
      <c r="G218" s="9"/>
      <c r="H218" s="9"/>
      <c r="I218" s="9"/>
      <c r="J218" s="9"/>
      <c r="K218" s="9"/>
      <c r="L218" s="9"/>
      <c r="M218" s="9"/>
    </row>
    <row r="219" spans="2:13" ht="12.75">
      <c r="B219" s="10"/>
      <c r="F219" s="9"/>
      <c r="G219" s="9"/>
      <c r="H219" s="9"/>
      <c r="I219" s="9"/>
      <c r="J219" s="9"/>
      <c r="K219" s="9"/>
      <c r="L219" s="9"/>
      <c r="M219" s="9"/>
    </row>
    <row r="220" spans="2:13" ht="12.75">
      <c r="B220" s="10"/>
      <c r="F220" s="9"/>
      <c r="G220" s="9"/>
      <c r="H220" s="9"/>
      <c r="I220" s="9"/>
      <c r="J220" s="9"/>
      <c r="K220" s="9"/>
      <c r="L220" s="9"/>
      <c r="M220" s="9"/>
    </row>
    <row r="221" spans="2:13" ht="12.75">
      <c r="B221" s="10"/>
      <c r="F221" s="9"/>
      <c r="G221" s="9"/>
      <c r="H221" s="9"/>
      <c r="I221" s="9"/>
      <c r="J221" s="9"/>
      <c r="K221" s="9"/>
      <c r="L221" s="9"/>
      <c r="M221" s="9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</sheetData>
  <sheetProtection/>
  <autoFilter ref="A4:AT84"/>
  <mergeCells count="72">
    <mergeCell ref="B6:B7"/>
    <mergeCell ref="B8:B10"/>
    <mergeCell ref="B22:B23"/>
    <mergeCell ref="B32:B35"/>
    <mergeCell ref="B24:B25"/>
    <mergeCell ref="B27:B28"/>
    <mergeCell ref="B38:E38"/>
    <mergeCell ref="B30:B31"/>
    <mergeCell ref="B36:B37"/>
    <mergeCell ref="B2:E2"/>
    <mergeCell ref="B11:B12"/>
    <mergeCell ref="B14:B19"/>
    <mergeCell ref="B5:C5"/>
    <mergeCell ref="B13:E13"/>
    <mergeCell ref="B26:E26"/>
    <mergeCell ref="B29:E29"/>
    <mergeCell ref="G6:G12"/>
    <mergeCell ref="F50:R50"/>
    <mergeCell ref="G39:G41"/>
    <mergeCell ref="G14:G25"/>
    <mergeCell ref="G43:G44"/>
    <mergeCell ref="G46:G47"/>
    <mergeCell ref="B49:E49"/>
    <mergeCell ref="B45:E45"/>
    <mergeCell ref="B77:E77"/>
    <mergeCell ref="B65:E65"/>
    <mergeCell ref="G2:H2"/>
    <mergeCell ref="B50:E50"/>
    <mergeCell ref="B61:B62"/>
    <mergeCell ref="G30:G37"/>
    <mergeCell ref="G27:G28"/>
    <mergeCell ref="B20:B21"/>
    <mergeCell ref="B39:B41"/>
    <mergeCell ref="B42:E42"/>
    <mergeCell ref="B71:E71"/>
    <mergeCell ref="B43:B44"/>
    <mergeCell ref="B69:E69"/>
    <mergeCell ref="B70:E70"/>
    <mergeCell ref="B59:B60"/>
    <mergeCell ref="B46:B47"/>
    <mergeCell ref="B66:B68"/>
    <mergeCell ref="B63:B64"/>
    <mergeCell ref="H98:R98"/>
    <mergeCell ref="B79:E79"/>
    <mergeCell ref="B81:E81"/>
    <mergeCell ref="B84:E84"/>
    <mergeCell ref="B85:B86"/>
    <mergeCell ref="B98:E98"/>
    <mergeCell ref="G93:G94"/>
    <mergeCell ref="B87:B91"/>
    <mergeCell ref="B93:B94"/>
    <mergeCell ref="B95:E95"/>
    <mergeCell ref="B97:E97"/>
    <mergeCell ref="F71:R71"/>
    <mergeCell ref="G51:G55"/>
    <mergeCell ref="G66:G68"/>
    <mergeCell ref="B96:E96"/>
    <mergeCell ref="B82:B83"/>
    <mergeCell ref="G57:G64"/>
    <mergeCell ref="G85:G91"/>
    <mergeCell ref="H97:R97"/>
    <mergeCell ref="B73:E73"/>
    <mergeCell ref="G74:G76"/>
    <mergeCell ref="G82:G83"/>
    <mergeCell ref="B48:E48"/>
    <mergeCell ref="F99:H99"/>
    <mergeCell ref="B51:B52"/>
    <mergeCell ref="B57:B58"/>
    <mergeCell ref="B56:E56"/>
    <mergeCell ref="B99:E99"/>
    <mergeCell ref="B92:E92"/>
    <mergeCell ref="B53:B55"/>
  </mergeCells>
  <conditionalFormatting sqref="F100:M221 F99 I99:M99">
    <cfRule type="cellIs" priority="477" dxfId="65" operator="equal" stopIfTrue="1">
      <formula>"poważne"</formula>
    </cfRule>
    <cfRule type="cellIs" priority="478" dxfId="65" operator="equal" stopIfTrue="1">
      <formula>"umiarkowane"</formula>
    </cfRule>
    <cfRule type="cellIs" priority="479" dxfId="65" operator="equal" stopIfTrue="1">
      <formula>"akceptowalne"</formula>
    </cfRule>
  </conditionalFormatting>
  <conditionalFormatting sqref="G97:G98 J95:M96 J92:M92 G80:G81 G72:G74 J84 J65:M65 I47:I49 J69:J70 J90 I33:I38 J56:M56 J45:M45 I73 Q51:Q70 I52 Q72:Q96 I68:I70 I64:I65 I62 I60 I58 I55:I56 I41:I45 J42 J38:M38 F39:F41 F43:F96 F6:F12 G6 G14:G27 F14:F25 F27:F28 F30:F37 Q6:Q49 I30:I31 I81:I96 I79:M79">
    <cfRule type="cellIs" priority="483" dxfId="2" operator="equal" stopIfTrue="1">
      <formula>"poważne"</formula>
    </cfRule>
    <cfRule type="cellIs" priority="484" dxfId="1" operator="equal" stopIfTrue="1">
      <formula>"umiarkowane"</formula>
    </cfRule>
    <cfRule type="cellIs" priority="485" dxfId="0" operator="equal" stopIfTrue="1">
      <formula>"nieznaczne"</formula>
    </cfRule>
  </conditionalFormatting>
  <conditionalFormatting sqref="H90">
    <cfRule type="expression" priority="61" dxfId="60" stopIfTrue="1">
      <formula>$D90="Nie dotyczy"</formula>
    </cfRule>
    <cfRule type="expression" priority="62" dxfId="60" stopIfTrue="1">
      <formula>$D90="Nie"</formula>
    </cfRule>
  </conditionalFormatting>
  <conditionalFormatting sqref="J6">
    <cfRule type="cellIs" priority="58" dxfId="2" operator="equal" stopIfTrue="1">
      <formula>"poważne"</formula>
    </cfRule>
    <cfRule type="cellIs" priority="59" dxfId="1" operator="equal" stopIfTrue="1">
      <formula>"umiarkowane"</formula>
    </cfRule>
    <cfRule type="cellIs" priority="60" dxfId="0" operator="equal" stopIfTrue="1">
      <formula>"nieznaczne"</formula>
    </cfRule>
  </conditionalFormatting>
  <conditionalFormatting sqref="J8:J9">
    <cfRule type="cellIs" priority="55" dxfId="2" operator="equal" stopIfTrue="1">
      <formula>"poważne"</formula>
    </cfRule>
    <cfRule type="cellIs" priority="56" dxfId="1" operator="equal" stopIfTrue="1">
      <formula>"umiarkowane"</formula>
    </cfRule>
    <cfRule type="cellIs" priority="57" dxfId="0" operator="equal" stopIfTrue="1">
      <formula>"nieznaczne"</formula>
    </cfRule>
  </conditionalFormatting>
  <conditionalFormatting sqref="J14:J18">
    <cfRule type="cellIs" priority="52" dxfId="2" operator="equal" stopIfTrue="1">
      <formula>"poważne"</formula>
    </cfRule>
    <cfRule type="cellIs" priority="53" dxfId="1" operator="equal" stopIfTrue="1">
      <formula>"umiarkowane"</formula>
    </cfRule>
    <cfRule type="cellIs" priority="54" dxfId="0" operator="equal" stopIfTrue="1">
      <formula>"nieznaczne"</formula>
    </cfRule>
  </conditionalFormatting>
  <conditionalFormatting sqref="J24">
    <cfRule type="cellIs" priority="49" dxfId="2" operator="equal" stopIfTrue="1">
      <formula>"poważne"</formula>
    </cfRule>
    <cfRule type="cellIs" priority="50" dxfId="1" operator="equal" stopIfTrue="1">
      <formula>"umiarkowane"</formula>
    </cfRule>
    <cfRule type="cellIs" priority="51" dxfId="0" operator="equal" stopIfTrue="1">
      <formula>"nieznaczne"</formula>
    </cfRule>
  </conditionalFormatting>
  <conditionalFormatting sqref="J27">
    <cfRule type="cellIs" priority="46" dxfId="2" operator="equal" stopIfTrue="1">
      <formula>"poważne"</formula>
    </cfRule>
    <cfRule type="cellIs" priority="47" dxfId="1" operator="equal" stopIfTrue="1">
      <formula>"umiarkowane"</formula>
    </cfRule>
    <cfRule type="cellIs" priority="48" dxfId="0" operator="equal" stopIfTrue="1">
      <formula>"nieznaczne"</formula>
    </cfRule>
  </conditionalFormatting>
  <conditionalFormatting sqref="J32">
    <cfRule type="cellIs" priority="43" dxfId="2" operator="equal" stopIfTrue="1">
      <formula>"poważne"</formula>
    </cfRule>
    <cfRule type="cellIs" priority="44" dxfId="1" operator="equal" stopIfTrue="1">
      <formula>"umiarkowane"</formula>
    </cfRule>
    <cfRule type="cellIs" priority="45" dxfId="0" operator="equal" stopIfTrue="1">
      <formula>"nieznaczne"</formula>
    </cfRule>
  </conditionalFormatting>
  <conditionalFormatting sqref="J39:J40">
    <cfRule type="cellIs" priority="40" dxfId="2" operator="equal" stopIfTrue="1">
      <formula>"poważne"</formula>
    </cfRule>
    <cfRule type="cellIs" priority="41" dxfId="1" operator="equal" stopIfTrue="1">
      <formula>"umiarkowane"</formula>
    </cfRule>
    <cfRule type="cellIs" priority="42" dxfId="0" operator="equal" stopIfTrue="1">
      <formula>"nieznaczne"</formula>
    </cfRule>
  </conditionalFormatting>
  <conditionalFormatting sqref="J46">
    <cfRule type="cellIs" priority="37" dxfId="2" operator="equal" stopIfTrue="1">
      <formula>"poważne"</formula>
    </cfRule>
    <cfRule type="cellIs" priority="38" dxfId="1" operator="equal" stopIfTrue="1">
      <formula>"umiarkowane"</formula>
    </cfRule>
    <cfRule type="cellIs" priority="39" dxfId="0" operator="equal" stopIfTrue="1">
      <formula>"nieznaczne"</formula>
    </cfRule>
  </conditionalFormatting>
  <conditionalFormatting sqref="J51">
    <cfRule type="cellIs" priority="34" dxfId="2" operator="equal" stopIfTrue="1">
      <formula>"poważne"</formula>
    </cfRule>
    <cfRule type="cellIs" priority="35" dxfId="1" operator="equal" stopIfTrue="1">
      <formula>"umiarkowane"</formula>
    </cfRule>
    <cfRule type="cellIs" priority="36" dxfId="0" operator="equal" stopIfTrue="1">
      <formula>"nieznaczne"</formula>
    </cfRule>
  </conditionalFormatting>
  <conditionalFormatting sqref="J53:J54">
    <cfRule type="cellIs" priority="31" dxfId="2" operator="equal" stopIfTrue="1">
      <formula>"poważne"</formula>
    </cfRule>
    <cfRule type="cellIs" priority="32" dxfId="1" operator="equal" stopIfTrue="1">
      <formula>"umiarkowane"</formula>
    </cfRule>
    <cfRule type="cellIs" priority="33" dxfId="0" operator="equal" stopIfTrue="1">
      <formula>"nieznaczne"</formula>
    </cfRule>
  </conditionalFormatting>
  <conditionalFormatting sqref="J57">
    <cfRule type="cellIs" priority="28" dxfId="2" operator="equal" stopIfTrue="1">
      <formula>"poważne"</formula>
    </cfRule>
    <cfRule type="cellIs" priority="29" dxfId="1" operator="equal" stopIfTrue="1">
      <formula>"umiarkowane"</formula>
    </cfRule>
    <cfRule type="cellIs" priority="30" dxfId="0" operator="equal" stopIfTrue="1">
      <formula>"nieznaczne"</formula>
    </cfRule>
  </conditionalFormatting>
  <conditionalFormatting sqref="J59">
    <cfRule type="cellIs" priority="25" dxfId="2" operator="equal" stopIfTrue="1">
      <formula>"poważne"</formula>
    </cfRule>
    <cfRule type="cellIs" priority="26" dxfId="1" operator="equal" stopIfTrue="1">
      <formula>"umiarkowane"</formula>
    </cfRule>
    <cfRule type="cellIs" priority="27" dxfId="0" operator="equal" stopIfTrue="1">
      <formula>"nieznaczne"</formula>
    </cfRule>
  </conditionalFormatting>
  <conditionalFormatting sqref="J61">
    <cfRule type="cellIs" priority="22" dxfId="2" operator="equal" stopIfTrue="1">
      <formula>"poważne"</formula>
    </cfRule>
    <cfRule type="cellIs" priority="23" dxfId="1" operator="equal" stopIfTrue="1">
      <formula>"umiarkowane"</formula>
    </cfRule>
    <cfRule type="cellIs" priority="24" dxfId="0" operator="equal" stopIfTrue="1">
      <formula>"nieznaczne"</formula>
    </cfRule>
  </conditionalFormatting>
  <conditionalFormatting sqref="J63 J66:J67">
    <cfRule type="cellIs" priority="19" dxfId="2" operator="equal" stopIfTrue="1">
      <formula>"poważne"</formula>
    </cfRule>
    <cfRule type="cellIs" priority="20" dxfId="1" operator="equal" stopIfTrue="1">
      <formula>"umiarkowane"</formula>
    </cfRule>
    <cfRule type="cellIs" priority="21" dxfId="0" operator="equal" stopIfTrue="1">
      <formula>"nieznaczne"</formula>
    </cfRule>
  </conditionalFormatting>
  <conditionalFormatting sqref="J72">
    <cfRule type="cellIs" priority="16" dxfId="2" operator="equal" stopIfTrue="1">
      <formula>"poważne"</formula>
    </cfRule>
    <cfRule type="cellIs" priority="17" dxfId="1" operator="equal" stopIfTrue="1">
      <formula>"umiarkowane"</formula>
    </cfRule>
    <cfRule type="cellIs" priority="18" dxfId="0" operator="equal" stopIfTrue="1">
      <formula>"nieznaczne"</formula>
    </cfRule>
  </conditionalFormatting>
  <conditionalFormatting sqref="J75">
    <cfRule type="cellIs" priority="13" dxfId="2" operator="equal" stopIfTrue="1">
      <formula>"poważne"</formula>
    </cfRule>
    <cfRule type="cellIs" priority="14" dxfId="1" operator="equal" stopIfTrue="1">
      <formula>"umiarkowane"</formula>
    </cfRule>
    <cfRule type="cellIs" priority="15" dxfId="0" operator="equal" stopIfTrue="1">
      <formula>"nieznaczne"</formula>
    </cfRule>
  </conditionalFormatting>
  <conditionalFormatting sqref="J78">
    <cfRule type="cellIs" priority="10" dxfId="2" operator="equal" stopIfTrue="1">
      <formula>"poważne"</formula>
    </cfRule>
    <cfRule type="cellIs" priority="11" dxfId="1" operator="equal" stopIfTrue="1">
      <formula>"umiarkowane"</formula>
    </cfRule>
    <cfRule type="cellIs" priority="12" dxfId="0" operator="equal" stopIfTrue="1">
      <formula>"nieznaczne"</formula>
    </cfRule>
  </conditionalFormatting>
  <conditionalFormatting sqref="J80">
    <cfRule type="cellIs" priority="7" dxfId="2" operator="equal" stopIfTrue="1">
      <formula>"poważne"</formula>
    </cfRule>
    <cfRule type="cellIs" priority="8" dxfId="1" operator="equal" stopIfTrue="1">
      <formula>"umiarkowane"</formula>
    </cfRule>
    <cfRule type="cellIs" priority="9" dxfId="0" operator="equal" stopIfTrue="1">
      <formula>"nieznaczne"</formula>
    </cfRule>
  </conditionalFormatting>
  <conditionalFormatting sqref="J82 J85 J87:J88">
    <cfRule type="cellIs" priority="4" dxfId="2" operator="equal" stopIfTrue="1">
      <formula>"poważne"</formula>
    </cfRule>
    <cfRule type="cellIs" priority="5" dxfId="1" operator="equal" stopIfTrue="1">
      <formula>"umiarkowane"</formula>
    </cfRule>
    <cfRule type="cellIs" priority="6" dxfId="0" operator="equal" stopIfTrue="1">
      <formula>"nieznaczne"</formula>
    </cfRule>
  </conditionalFormatting>
  <conditionalFormatting sqref="J93">
    <cfRule type="cellIs" priority="1" dxfId="2" operator="equal" stopIfTrue="1">
      <formula>"poważne"</formula>
    </cfRule>
    <cfRule type="cellIs" priority="2" dxfId="1" operator="equal" stopIfTrue="1">
      <formula>"umiarkowane"</formula>
    </cfRule>
    <cfRule type="cellIs" priority="3" dxfId="0" operator="equal" stopIfTrue="1">
      <formula>"nieznaczne"</formula>
    </cfRule>
  </conditionalFormatting>
  <dataValidations count="9">
    <dataValidation type="list" allowBlank="1" showInputMessage="1" showErrorMessage="1" sqref="F85:F91 F82:F83 F80 F78 F71:F72 F74:F76 F66:F68 F57:F64 F50:F55 F46:F47 F93:F94 F6:F12 F30:F37 F14:F25 F27:F28 F43:F44 F39:F41">
      <formula1>"Wysokie,Średnie,Niskie"</formula1>
    </dataValidation>
    <dataValidation type="list" allowBlank="1" showInputMessage="1" showErrorMessage="1" sqref="D80 D82:D83 D85:D91 D72 D74:D76 D78 D66:D68 D57:D64 D51:D55 D46:D47 D93:D94 D6:D12 D30:D37 D14:D25 D27:D28 D43:D44 D39:D41">
      <formula1>"Tak,Nie,Nie dotyczy"</formula1>
    </dataValidation>
    <dataValidation type="list" allowBlank="1" showInputMessage="1" showErrorMessage="1" sqref="L84 L69:L70 L42">
      <formula1>"sytuacja materialna osoby karanej"</formula1>
    </dataValidation>
    <dataValidation type="list" allowBlank="1" showInputMessage="1" showErrorMessage="1" sqref="J90 J84:J85 J42 J6 J8:J9 J14:J18 J24 J27 J32 J39:J40 J46 J51 J53:J54 J57 J59 J61 J63 J72 J75 J78 J80 J82 J93 J66:J67 J87:J88">
      <formula1>"100"</formula1>
    </dataValidation>
    <dataValidation type="list" allowBlank="1" showInputMessage="1" showErrorMessage="1" sqref="M90 M84:M85 M42 M6 M8:M9 M14:M18 M24 M27 M32 M39:M40 M46 M51 M53:M54 M57 M59 M61 M63 M72 M75 M78 M80 M82 M93 M66:M67 M87:M88">
      <formula1>"100, 150, 200, 250, 300, 350, 400, 450, 500, odstąpiono od nałożenia mandatu na podstawie art. 41 KW"</formula1>
    </dataValidation>
    <dataValidation type="list" allowBlank="1" showInputMessage="1" showErrorMessage="1" sqref="K90 K84:K85 K69:K70 K42 K6 K8:K9 K14:K18 K24 K27 K32 K39:K40 K46 K51 K53:K54 K57 K59 K61 K63 K72 K75 K78 K80 K82 K93 K66:K67 K87:K88">
      <formula1>"wielkość zakładu, profil działalności, sytuacja materialna osoby karanej, wielkość zakładu, profil działalności, sytuacja materialna osoby karanej, wielkość zakładu, profil działalności, wielkość zakładu, sytuacja materialna osoby karanej, "</formula1>
    </dataValidation>
    <dataValidation type="list" allowBlank="1" showInputMessage="1" showErrorMessage="1" sqref="L90 L6 L8:L9 L14:L18 L24 L27 L32 L39:L40 L46 L51 L53:L54 L57 L59 L61 L63 L72 L75 L78 L80 L82 L93 L66:L67 L85 L87:L88">
      <formula1>"wielkość zakładu,profil działalności,sytuacja materialna osoby karanej,wielkość zakładu,profil działalnośći,sytuacja osoby karanej,wielkość zakładu,profil działalności,wielkość zakładu, sytuacja materialna osoby karanej"</formula1>
    </dataValidation>
    <dataValidation type="list" allowBlank="1" showInputMessage="1" showErrorMessage="1" sqref="O72:O96 O51:O70 O6:O49">
      <formula1>"P,B,N"</formula1>
    </dataValidation>
    <dataValidation type="list" allowBlank="1" showInputMessage="1" showErrorMessage="1" sqref="M69:M70">
      <formula1>"500, odstąpiono od nałożenia mandatu na podstawie art. 41 KW"</formula1>
    </dataValidation>
  </dataValidations>
  <printOptions/>
  <pageMargins left="0.25" right="0.25" top="0.75" bottom="0.75" header="0.3" footer="0.3"/>
  <pageSetup horizontalDpi="600" verticalDpi="600" orientation="landscape" paperSize="8" scale="21" r:id="rId1"/>
  <rowBreaks count="4" manualBreakCount="4">
    <brk id="26" max="255" man="1"/>
    <brk id="42" max="255" man="1"/>
    <brk id="70" max="255" man="1"/>
    <brk id="92" max="255" man="1"/>
  </rowBreaks>
  <ignoredErrors>
    <ignoredError sqref="R7 R24 R7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8.57421875" style="0" bestFit="1" customWidth="1"/>
    <col min="2" max="2" width="9.28125" style="0" customWidth="1"/>
    <col min="3" max="3" width="18.28125" style="0" bestFit="1" customWidth="1"/>
    <col min="4" max="4" width="17.421875" style="0" bestFit="1" customWidth="1"/>
  </cols>
  <sheetData>
    <row r="1" ht="12.75">
      <c r="A1" s="2">
        <v>1</v>
      </c>
    </row>
    <row r="2" ht="12.75">
      <c r="A2" s="2">
        <v>2</v>
      </c>
    </row>
    <row r="3" ht="12.75">
      <c r="A3" s="2">
        <v>3</v>
      </c>
    </row>
    <row r="4" ht="12.75">
      <c r="A4" s="2">
        <v>4</v>
      </c>
    </row>
    <row r="5" ht="12.75">
      <c r="A5" s="2" t="s">
        <v>73</v>
      </c>
    </row>
    <row r="6" ht="12.75">
      <c r="A6" s="3" t="s">
        <v>74</v>
      </c>
    </row>
    <row r="7" ht="12.75">
      <c r="A7" s="1">
        <v>45</v>
      </c>
    </row>
    <row r="8" ht="12.75">
      <c r="A8" s="1">
        <v>90</v>
      </c>
    </row>
    <row r="9" ht="12.75">
      <c r="A9" s="1">
        <v>78</v>
      </c>
    </row>
    <row r="10" spans="1:2" ht="25.5">
      <c r="A10" s="3" t="s">
        <v>75</v>
      </c>
      <c r="B10" s="3" t="s">
        <v>76</v>
      </c>
    </row>
    <row r="11" spans="1:2" ht="63.75">
      <c r="A11" s="1" t="str">
        <f>IF(A1&gt;89,"A",IF(A1&gt;79,"B",IF(A1&gt;69,"C",IF(A1&gt;59,"D","F"))))</f>
        <v>F</v>
      </c>
      <c r="B11" s="1" t="s">
        <v>77</v>
      </c>
    </row>
    <row r="12" spans="1:2" ht="63.75">
      <c r="A12" s="1" t="str">
        <f>IF(A2&gt;89,"A",IF(A2&gt;79,"B",IF(A2&gt;69,"C",IF(A2&gt;59,"D","F"))))</f>
        <v>F</v>
      </c>
      <c r="B12" s="1" t="s">
        <v>78</v>
      </c>
    </row>
    <row r="13" spans="1:2" ht="63.75">
      <c r="A13" s="1" t="str">
        <f>IF(A3&gt;89,"A",IF(A3&gt;79,"B",IF(A3&gt;69,"C",IF(A3&gt;59,"D","F"))))</f>
        <v>F</v>
      </c>
      <c r="B13" s="1" t="s"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3">
      <selection activeCell="A29" sqref="A29:B30"/>
    </sheetView>
  </sheetViews>
  <sheetFormatPr defaultColWidth="9.140625" defaultRowHeight="12.75"/>
  <cols>
    <col min="1" max="1" width="45.00390625" style="0" customWidth="1"/>
    <col min="2" max="2" width="74.140625" style="0" customWidth="1"/>
    <col min="4" max="4" width="14.7109375" style="0" customWidth="1"/>
    <col min="5" max="5" width="12.00390625" style="0" customWidth="1"/>
  </cols>
  <sheetData>
    <row r="1" ht="12.75">
      <c r="A1" t="s">
        <v>47</v>
      </c>
    </row>
    <row r="2" ht="12.75">
      <c r="A2" t="s">
        <v>48</v>
      </c>
    </row>
    <row r="3" ht="12.75">
      <c r="A3" t="s">
        <v>49</v>
      </c>
    </row>
    <row r="4" ht="12.75">
      <c r="E4" t="s">
        <v>47</v>
      </c>
    </row>
    <row r="5" spans="1:5" ht="12.75">
      <c r="A5" s="12"/>
      <c r="E5" t="s">
        <v>48</v>
      </c>
    </row>
    <row r="6" spans="1:5" ht="12.75">
      <c r="A6" s="11"/>
      <c r="B6" s="13"/>
      <c r="E6" t="s">
        <v>49</v>
      </c>
    </row>
    <row r="7" spans="1:2" ht="12.75">
      <c r="A7" s="11"/>
      <c r="B7" s="13"/>
    </row>
    <row r="8" spans="1:2" ht="12.75">
      <c r="A8" s="11"/>
      <c r="B8" s="13"/>
    </row>
    <row r="13" ht="12.75">
      <c r="A13" s="14"/>
    </row>
    <row r="14" spans="1:2" ht="12.75">
      <c r="A14" s="14"/>
      <c r="B14" s="13"/>
    </row>
    <row r="15" spans="1:2" ht="12.75">
      <c r="A15" s="14"/>
      <c r="B15" s="13"/>
    </row>
    <row r="16" spans="1:2" ht="12.75">
      <c r="A16" s="14"/>
      <c r="B16" s="13"/>
    </row>
    <row r="22" ht="12.75">
      <c r="A22" s="15"/>
    </row>
    <row r="23" spans="1:2" ht="12.75">
      <c r="A23" s="15"/>
      <c r="B23" s="13"/>
    </row>
    <row r="24" spans="1:2" ht="12.75">
      <c r="A24" s="15"/>
      <c r="B24" s="13"/>
    </row>
    <row r="25" ht="12.75">
      <c r="A25" s="15"/>
    </row>
    <row r="29" spans="1:5" ht="12.75">
      <c r="A29" s="192"/>
      <c r="B29" s="192"/>
      <c r="C29" s="193"/>
      <c r="D29" s="193"/>
      <c r="E29" s="193"/>
    </row>
    <row r="30" spans="1:5" ht="79.5" customHeight="1">
      <c r="A30" s="192"/>
      <c r="B30" s="192"/>
      <c r="C30" s="111"/>
      <c r="D30" s="111"/>
      <c r="E30" s="111"/>
    </row>
    <row r="31" spans="1:5" ht="63" customHeight="1">
      <c r="A31" s="194"/>
      <c r="B31" s="111"/>
      <c r="C31" s="110"/>
      <c r="D31" s="110"/>
      <c r="E31" s="110"/>
    </row>
    <row r="32" spans="1:5" ht="58.5" customHeight="1">
      <c r="A32" s="194"/>
      <c r="B32" s="111"/>
      <c r="C32" s="110"/>
      <c r="D32" s="110"/>
      <c r="E32" s="110"/>
    </row>
    <row r="33" spans="1:5" ht="85.5" customHeight="1">
      <c r="A33" s="194"/>
      <c r="B33" s="111"/>
      <c r="C33" s="110"/>
      <c r="D33" s="110"/>
      <c r="E33" s="110"/>
    </row>
    <row r="35" ht="12.75">
      <c r="A35" t="s">
        <v>103</v>
      </c>
    </row>
    <row r="36" ht="12.75">
      <c r="A36" t="s">
        <v>104</v>
      </c>
    </row>
    <row r="37" ht="12.75">
      <c r="A37" t="s">
        <v>105</v>
      </c>
    </row>
    <row r="38" ht="12.75">
      <c r="A38" t="s">
        <v>106</v>
      </c>
    </row>
    <row r="40" ht="12.75">
      <c r="A40" t="s">
        <v>85</v>
      </c>
    </row>
    <row r="42" ht="12.75">
      <c r="B42" t="s">
        <v>103</v>
      </c>
    </row>
    <row r="43" ht="12.75">
      <c r="B43" t="s">
        <v>84</v>
      </c>
    </row>
    <row r="44" ht="12.75">
      <c r="B44" t="s">
        <v>102</v>
      </c>
    </row>
    <row r="45" ht="12.75">
      <c r="B45" t="s">
        <v>85</v>
      </c>
    </row>
    <row r="46" ht="12.75">
      <c r="B46" t="s">
        <v>86</v>
      </c>
    </row>
    <row r="47" ht="12.75">
      <c r="B47" t="s">
        <v>83</v>
      </c>
    </row>
  </sheetData>
  <sheetProtection/>
  <mergeCells count="3">
    <mergeCell ref="A29:B30"/>
    <mergeCell ref="C29:E29"/>
    <mergeCell ref="A31:A3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Piotr Pokrzywa</cp:lastModifiedBy>
  <cp:lastPrinted>2014-09-01T08:24:34Z</cp:lastPrinted>
  <dcterms:created xsi:type="dcterms:W3CDTF">2012-05-25T08:53:33Z</dcterms:created>
  <dcterms:modified xsi:type="dcterms:W3CDTF">2017-08-09T06:16:12Z</dcterms:modified>
  <cp:category/>
  <cp:version/>
  <cp:contentType/>
  <cp:contentStatus/>
</cp:coreProperties>
</file>